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bin" ContentType="application/vnd.openxmlformats-officedocument.spreadsheetml.printerSettings"/>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20175" windowHeight="13275" activeTab="0"/>
  </bookViews>
  <sheets>
    <sheet name="CS100113" sheetId="1" r:id="rId1"/>
    <sheet name="CS100115" sheetId="2" r:id="rId2"/>
    <sheet name="CS100319A" sheetId="3" r:id="rId3"/>
    <sheet name="CS100319B" sheetId="4" r:id="rId4"/>
    <sheet name="CS100320A" sheetId="5" r:id="rId5"/>
    <sheet name="CS100320B" sheetId="6" r:id="rId6"/>
    <sheet name="CS100320C" sheetId="7" r:id="rId7"/>
    <sheet name="CS100320D" sheetId="8" r:id="rId8"/>
    <sheet name="CS100407A" sheetId="9" r:id="rId9"/>
    <sheet name="CS100407B" sheetId="10" r:id="rId10"/>
    <sheet name="CS100411A" sheetId="11" r:id="rId11"/>
    <sheet name="CS100411B" sheetId="12" r:id="rId12"/>
    <sheet name="CS100412" sheetId="13" r:id="rId13"/>
    <sheet name="CS100513A" sheetId="14" r:id="rId14"/>
    <sheet name="CS100513B" sheetId="15" r:id="rId15"/>
    <sheet name="CS100513C" sheetId="16" r:id="rId16"/>
    <sheet name="CS100514A" sheetId="17" r:id="rId17"/>
    <sheet name="CS100514B" sheetId="18" r:id="rId18"/>
    <sheet name="CS100519" sheetId="19" r:id="rId19"/>
    <sheet name="CS100611A" sheetId="20" r:id="rId20"/>
    <sheet name="CS100611B" sheetId="21" r:id="rId21"/>
    <sheet name="CS100611C" sheetId="22" r:id="rId22"/>
    <sheet name="CS100611D" sheetId="23" r:id="rId23"/>
    <sheet name="CS100611E" sheetId="24" r:id="rId24"/>
    <sheet name="CS100611F" sheetId="25" r:id="rId25"/>
    <sheet name="CS100614" sheetId="26" r:id="rId26"/>
    <sheet name="March and May 2010 Overview" sheetId="27" r:id="rId27"/>
  </sheets>
  <externalReferences>
    <externalReference r:id="rId30"/>
  </externalReferences>
  <definedNames/>
  <calcPr fullCalcOnLoad="1"/>
</workbook>
</file>

<file path=xl/sharedStrings.xml><?xml version="1.0" encoding="utf-8"?>
<sst xmlns="http://schemas.openxmlformats.org/spreadsheetml/2006/main" count="1101" uniqueCount="225">
  <si>
    <t>Deployment site for UAF mass balance buoy. Core hole used for pinger mast. Some discrepancy between measured thickness in core hole and combined core retrieved.</t>
  </si>
  <si>
    <t>Chukchi Sea landfast ice, multiyear ice floe.</t>
  </si>
  <si>
    <t>Sampling of multiyear ice floe (c. 1 km in diameter) c. 50 km northeast of Point Barrow during sampling flight; floe with substantial hummocks &gt; 2 m high (some pointy), core taken in level area &gt;200 m in diameter (see EM profile taken by Matt Druckenmiller and aerial photos); sampling site was a few meters away from a frozen pond in a level floe section; ice thickness measured in hole with thickness tape was 2.73 m; core length measured with tape 2.69m due to loss of ice at breaks; helicopter pilot refused to shut down engine (ERA policy, for fear that engine would not start again at -3C....) which led to time pressure because we could not stay longer than 2 hours; as a result, the bag labeling was hectic and core depths were missed when bagging, as a result, core segments between 1.75 and 2.25 m may have been shifted by a few cm up or down (note though that clear ice layer provides some measure of certainty of position)</t>
  </si>
  <si>
    <t xml:space="preserve"> -3 ˚C</t>
  </si>
  <si>
    <t>2.73 m</t>
  </si>
  <si>
    <t>0.29 m</t>
  </si>
  <si>
    <t>0.08 m</t>
  </si>
  <si>
    <t>71.47767N, 155.79345W</t>
  </si>
  <si>
    <t>offshore Chukchi Sea ice, multiyear ice floe during sampling flight</t>
  </si>
  <si>
    <t>CS100411B</t>
  </si>
  <si>
    <t>Andy Mahoney</t>
  </si>
  <si>
    <t>Sampling of first-year ice floe north of Point Barrow at deployment site of Chris Polashenski's seasonal ice buoy</t>
  </si>
  <si>
    <t xml:space="preserve"> -16 ˚C</t>
  </si>
  <si>
    <t>0.06 m</t>
  </si>
  <si>
    <t>0.21 m</t>
  </si>
  <si>
    <t>N71.90140, W157.29009</t>
  </si>
  <si>
    <t>CS100412</t>
  </si>
  <si>
    <t>Andy Mahoney</t>
  </si>
  <si>
    <t>Core taken for salinity and Chl-a. Core is 130 cm long but tape measure was not under tension so error in depths stated below accumulates to 2 cm at 130 cm. Sample melted in the dark. Sample water reached room temperature before filtration. This core was taken at position "1.2 m, 0 degrees (South)" in terms of the optical measurements of March 19, 2010. Snow dune runs parallel to 0 degree direction with thin snow on the eastern side, and thick snow on the western side.</t>
  </si>
  <si>
    <t>Density, kgm-3</t>
  </si>
  <si>
    <t>Cond, µS/cm</t>
  </si>
  <si>
    <t>Snow sample</t>
  </si>
  <si>
    <t>CS100411A</t>
  </si>
  <si>
    <t>Hajo Eicken</t>
  </si>
  <si>
    <t>0-4: depth hoar</t>
  </si>
  <si>
    <t>4-25: snow</t>
  </si>
  <si>
    <t>1.52 m</t>
  </si>
  <si>
    <t>CS100319A -- "Core 1"</t>
  </si>
  <si>
    <t>CS100319B -- "Core 2"</t>
  </si>
  <si>
    <t>CS100320A -- "Core 3"</t>
  </si>
  <si>
    <t>CS100320B -- "Core 4"</t>
  </si>
  <si>
    <t>CS100320C -- "Core 5"</t>
  </si>
  <si>
    <t>CS100320D -- "Core 6"</t>
  </si>
  <si>
    <t>Core taken for salinity and Chl-a. Core is 125 cm long according to tape measure not under tension. Sediment visible 5 to 7 cm below ice--snow interface. Sample melted in the dark. Sample water reached room temperature before filtration. This core was taken at position "1.2 m, 90 degrees right (West)" in terms of the optical measurements of March 19, 2010.</t>
  </si>
  <si>
    <t>Sampling of multiyear ice floe (c. 800 x 400 m in size) entrained into landfast ice off Incinerator plant around March 20-25, 2010; Jacob Adams trail runs along southwestern edge of floe; floe surface with prominent hummocks up to 2 m high; sampling took place in center, level area ca. 3 m away from edge of refrozen pond (core A) and in level, thinner area towards southwest in or adjacent to refrozen pond (core B)</t>
  </si>
  <si>
    <t>Hajo Eicken</t>
  </si>
  <si>
    <t>CS100407A</t>
  </si>
  <si>
    <t>break in core at 0.16m</t>
  </si>
  <si>
    <t>break in core at 0.48m</t>
  </si>
  <si>
    <t>break in core at 0.62m</t>
  </si>
  <si>
    <t>break in core at 0.70m</t>
  </si>
  <si>
    <t>salinity not recorded</t>
  </si>
  <si>
    <t>break in core at 1.25m</t>
  </si>
  <si>
    <t>clear layer in core at 1.40m (annual layer?)</t>
  </si>
  <si>
    <t>break in core at 1.68m</t>
  </si>
  <si>
    <t>break in core at 1.88m</t>
  </si>
  <si>
    <t>2.12-2.15m slanted layer with distinct contrast between clear and bubbly ice</t>
  </si>
  <si>
    <t>2.24-2.25m near-horizontal layer with distinct contrast between clear and regulary ice with brine pockets below</t>
  </si>
  <si>
    <t>break in core at 2.60m</t>
  </si>
  <si>
    <t>Snow sample</t>
  </si>
  <si>
    <t>Cond, µS/cm</t>
  </si>
  <si>
    <t>hard snow (pencil needed to penetrate), partly faceted, well-bonded grains 1-2 mm in diameter; depth hoar layer from 0-1cm at bottom of snow pack</t>
  </si>
  <si>
    <t>snow characteristics as above (no depth hoar)</t>
  </si>
  <si>
    <t>N 71 20.605'; W 156 44.396'</t>
  </si>
  <si>
    <t>0.16 m</t>
  </si>
  <si>
    <t>0.06 m</t>
  </si>
  <si>
    <t>1.53 m</t>
  </si>
  <si>
    <t>CS100407B</t>
  </si>
  <si>
    <t>Core taken for salinity and Chl-a. Core is 127 cm long but tape measure was not under tension so error in depths stated below accumulates to 2 cm at 127 cm. No sediment or biota visible in core. This core was taken at position "1.2 m, 90 degrees left (East)" in terms of the optical measurements of March 19, 2010. Core melted at room temperature (24 C) in darkness and measured shortly after melting completed; meltwater temperature was around 20 C at time of measurement.</t>
  </si>
  <si>
    <t>Core taken for salinity and sediment. Core is 127 cm long but tape measure was not under tension so error in depths stated below accumulates to 2 cm at 127 cm. Little sediment visible between 5 and 7 cm, no biota visible. This core was taken at position "1.2 m, 90 degrees left (East)" in terms of the optical measurements of March 19, 2010.</t>
  </si>
  <si>
    <t>Core taken for salinity and sediment. Core is 126 cm long according to tape not under tension. Little sediment visible between 6 and 8 cm, no biota visible. This core was taken at position "1.2 m, 90 degrees right (West)" in terms of the optical measurements of March 19, 2010.</t>
  </si>
  <si>
    <t>Core taken for salinity and sediment. Core is 130 cm long according to tape not under tension. Little sediment visible between 9 and 10 cm, no biota visible. This core was taken at position "1.2 m, 0 degrees (South)" in terms of the optical measurements of March 19, 2010. Snow dune runs parallel to 0 degree direction with thin snow on the eastern side, and thick snow on the western side.</t>
  </si>
  <si>
    <t>sample lost during melting</t>
  </si>
  <si>
    <t>Chris Petrich, Marcel Nicolaus, Dirk Kalmbach</t>
  </si>
  <si>
    <t>Chukchi Sea landfast ice, multiyear ice floe</t>
  </si>
  <si>
    <t>N 71 20.685'; W 156 44.875'</t>
  </si>
  <si>
    <t>0.07 m</t>
  </si>
  <si>
    <t>0.36 m</t>
  </si>
  <si>
    <t>2.80 m</t>
  </si>
  <si>
    <t xml:space="preserve"> -16 ˚C</t>
  </si>
  <si>
    <t>Date:</t>
  </si>
  <si>
    <t>Location:</t>
  </si>
  <si>
    <t>Coordinates:</t>
  </si>
  <si>
    <t>Snow depth (m):</t>
  </si>
  <si>
    <t>Freeboard (m):</t>
  </si>
  <si>
    <t>Ice thickness (m):</t>
  </si>
  <si>
    <t>Air temperature:</t>
  </si>
  <si>
    <t>Comments:</t>
  </si>
  <si>
    <t>Collected by</t>
  </si>
  <si>
    <t>Chukchi Sea</t>
  </si>
  <si>
    <t>n/m</t>
  </si>
  <si>
    <t>Core:</t>
  </si>
  <si>
    <t>Note:</t>
  </si>
  <si>
    <t>Depth, m</t>
  </si>
  <si>
    <t>T, ˚C</t>
  </si>
  <si>
    <t>Comments</t>
  </si>
  <si>
    <t>Dep_1, m</t>
  </si>
  <si>
    <t>Dep_2, m</t>
  </si>
  <si>
    <t>Dep_mid,m</t>
  </si>
  <si>
    <t>S, psu</t>
  </si>
  <si>
    <t>d18O, ‰</t>
  </si>
  <si>
    <t>CS100113</t>
  </si>
  <si>
    <t>approx. 10 cm</t>
  </si>
  <si>
    <t>CS100115</t>
  </si>
  <si>
    <t>20 ml filtered</t>
  </si>
  <si>
    <t>8 ml filtered</t>
  </si>
  <si>
    <t>24 ml filtered</t>
  </si>
  <si>
    <t>22 ml filtered</t>
  </si>
  <si>
    <t>18 ml filtered</t>
  </si>
  <si>
    <t>26 ml filtered</t>
  </si>
  <si>
    <t>34 ml filtered</t>
  </si>
  <si>
    <t>fracture below, 42 ml filtered</t>
  </si>
  <si>
    <t>fracture above, 40 ml filtered</t>
  </si>
  <si>
    <t>44 ml filtered</t>
  </si>
  <si>
    <t>36 ml filtered</t>
  </si>
  <si>
    <t>68 ml filtered</t>
  </si>
  <si>
    <t>102 ml filtered</t>
  </si>
  <si>
    <t>50 ml filtered</t>
  </si>
  <si>
    <t>38 ml filtered</t>
  </si>
  <si>
    <t>62 ml filtered</t>
  </si>
  <si>
    <t>64 ml filtered</t>
  </si>
  <si>
    <t>12 ml filtered</t>
  </si>
  <si>
    <t>10 ml filtered</t>
  </si>
  <si>
    <t>28 ml filtered</t>
  </si>
  <si>
    <t>70 ml filtered</t>
  </si>
  <si>
    <t>110 ml filtered</t>
  </si>
  <si>
    <t>98 ml filtered</t>
  </si>
  <si>
    <t>100 ml filtered</t>
  </si>
  <si>
    <t>108 ml filtered</t>
  </si>
  <si>
    <t>104 ml filtered</t>
  </si>
  <si>
    <t>82 ml filtered</t>
  </si>
  <si>
    <t>92 ml filtered</t>
  </si>
  <si>
    <t>96 ml filtered</t>
  </si>
  <si>
    <t>4 ml filtered (four)</t>
  </si>
  <si>
    <t>at mass balance site (71.37055 N, 156.51363 W), 2m E of radiometers</t>
  </si>
  <si>
    <t>Chris Petrich, Josh Jones</t>
  </si>
  <si>
    <t>Sediment mg/l</t>
  </si>
  <si>
    <t>62 ml filtered, sample lost?</t>
  </si>
  <si>
    <t>Core taken for Chl-a analysis. Sediment between 4 cm and 9 cm. Core extracted in one segment. Seawater: filtered 150 ml (0.02 ug/l).</t>
  </si>
  <si>
    <t>Chl-a, ug/l</t>
  </si>
  <si>
    <t>71.369733 N, 156.5132167 W</t>
  </si>
  <si>
    <t>Chris Petrich, Marcel Nicolaus</t>
  </si>
  <si>
    <t>Chl-a ug/l</t>
  </si>
  <si>
    <t>fracture below here</t>
  </si>
  <si>
    <t>fracture above here</t>
  </si>
  <si>
    <t>Filtered volume, ml</t>
  </si>
  <si>
    <t>(fracture below here)</t>
  </si>
  <si>
    <t>(fracture above here)</t>
  </si>
  <si>
    <t>filtered volume is estimated, better than +- 10 ml</t>
  </si>
  <si>
    <t>71.36127 N, 156.53818 W</t>
  </si>
  <si>
    <t>Chris Petrich, Polona Rozman</t>
  </si>
  <si>
    <t>CS100513A -- "Core 1"</t>
  </si>
  <si>
    <t>A</t>
  </si>
  <si>
    <t>B</t>
  </si>
  <si>
    <t>C</t>
  </si>
  <si>
    <t>CS100513B -- "Core 2"</t>
  </si>
  <si>
    <t>71.36632 N, 156.53828 W</t>
  </si>
  <si>
    <t>Core taken to check for Chl-A content. Only sections at the bottom 9 cm recovered and measured. Kept at &lt;10C at all times. Samples cut with hand saw.</t>
  </si>
  <si>
    <t>top</t>
  </si>
  <si>
    <t>very rusty and milky</t>
  </si>
  <si>
    <t>rusty, 3cm</t>
  </si>
  <si>
    <t>bottom, 4cm</t>
  </si>
  <si>
    <t>fracture</t>
  </si>
  <si>
    <t>fracture within this sample</t>
  </si>
  <si>
    <t>milky</t>
  </si>
  <si>
    <t>71.36908 N, 156.52722 W</t>
  </si>
  <si>
    <t>CS100513C -- "Core 3"</t>
  </si>
  <si>
    <t>this is #7, may be sample #17</t>
  </si>
  <si>
    <t>little meltwater</t>
  </si>
  <si>
    <t>Core taken to check for Chl-A content. Samples cut with hand saw. Melted &lt;10C in the dark. Sediment at the top, algae and critters visible at the bottom. Core fractures at 22 cm, 76 cm, 142 cm. Cored in smooth landfast ice, away from rubble. Some meltwater may have been lost, candidates indicated below as "little meltwater".</t>
  </si>
  <si>
    <t>this is #17, may be sample #7</t>
  </si>
  <si>
    <t>sample water smells like fish at the time of filtration</t>
  </si>
  <si>
    <t>CS100514A -- "Core 4"</t>
  </si>
  <si>
    <t>sample #10, may have lost some meltwater</t>
  </si>
  <si>
    <t>3 cm</t>
  </si>
  <si>
    <t>3 cm, may have lost some meltwater</t>
  </si>
  <si>
    <t>CS100514B -- "Core 5"</t>
  </si>
  <si>
    <t>sediment</t>
  </si>
  <si>
    <t>low sample volume</t>
  </si>
  <si>
    <t>Core taken along radiometer transect for Chl-A and Sediment content, 23.9 m from hole. Samples cut with hand saw. Melted &lt;10C in the dark, frazil ice formed in some samples during outdorr storage prior to measurement. 1 cm algae at the bottom. Core fractures at 34 cm and 84 cm. Some meltwater may have been lost, from sample #18. Black plastic flakes oberserved in the meltwater, probably introduced from core gutter. Removed those flakes from filtered sediment samples manually. Seawater salinity sampled 13 May, 2010, 3 m below water surface in hole: 31.8.</t>
  </si>
  <si>
    <t>Core taken along radiometer transect for Chl-A and Sediment content, 9.4 m from hole. Samples cut with hand saw. Melted &lt;10C in the dark. Core fractures at 33 cm and 97 cm. 2 cm platelet layer. Some meltwater may have been lost, from #10 and possibly #29, salinity of lost meltwater is 4.8. Black plastic flakes oberserved in the meltwater, probably introduced from core gutter. Removed those flakes from filtered sediment samples manually. Seawater salinity sampled 13 May, 2010, 3 m below water surface in hole: 31.8.</t>
  </si>
  <si>
    <t>algae, smells like algae at the time of filtration</t>
  </si>
  <si>
    <t>CS100519 -- "Core 6"</t>
  </si>
  <si>
    <t>bottom 3 cm</t>
  </si>
  <si>
    <t>Core taken near second ROV hole in May. Samples cut with hand saw, no flakes from duct tape. Sediment at the top, very little algae at the bottom. Note that sample #11 does not exist (somebody couldn't count). Samples not filtered. Air temperature increased since 14 May, 2010.</t>
  </si>
  <si>
    <t>71.369988 N, 156.519728 W</t>
  </si>
  <si>
    <t>71.370582 N, 156.516013 W</t>
  </si>
  <si>
    <t>71.370684 N, 156.516216 W</t>
  </si>
  <si>
    <t>Core taken to check for algae. Samples cut with rusty chop saw, hence not filtered. Distinct sediment-rich layer 14--17 cm, no algae visible, 4 cm skeletal layer. Core fractures at 40 cm and 81 cm. Cored in smooth landfast ice, but site is within 10 m of rubble ice.</t>
  </si>
  <si>
    <t>n/m, approx. 1.5 m</t>
  </si>
  <si>
    <t>n/m, approx. 10 cm with superimposed ice</t>
  </si>
  <si>
    <t>approx. +2 C</t>
  </si>
  <si>
    <t>very brittle, lateral water movement at this layer</t>
  </si>
  <si>
    <t xml:space="preserve">prob. superimposed ice </t>
  </si>
  <si>
    <t>prob. superimposed ice</t>
  </si>
  <si>
    <t>uncertainty in filtered volume: +- 40 ml !</t>
  </si>
  <si>
    <t>some meltwater got lost during handling, concentration might be affected (prob. too high)</t>
  </si>
  <si>
    <t>CS100611C -- "Core 3"</t>
  </si>
  <si>
    <t>CS100611F -- "Core 6"</t>
  </si>
  <si>
    <t>CS100611D -- "Core 4"</t>
  </si>
  <si>
    <t>CS100611E -- "Core 5"</t>
  </si>
  <si>
    <t>Core taken along June radiometer transect 1, 8.2 m from the access hole. Approx. 5 cm clear, superimposed ice. Only the upper 45 cm were recovered for analysis. Samples filtered for sediment and rinsed with steamed distilled water.</t>
  </si>
  <si>
    <t>71.370480 N, 156.519680 W</t>
  </si>
  <si>
    <t>Core taken along June radiometer transect 2, 7.5 m from the access hole. Approx. 5 cm clear, superimposed ice. Only the upper 45 cm were recovered for analysis. Samples filtered for sediment and rinsed with steamed distilled water.</t>
  </si>
  <si>
    <t>71.370482 N, 156.519746 W</t>
  </si>
  <si>
    <t>Core taken along June radiometer transect 1, 16.7 m from the access hole. Approx. 5 cm clear, superimposed ice. Only the upper 50 cm were recovered for analysis. Samples filtered for sediment and rinsed with steamed distilled water.</t>
  </si>
  <si>
    <t>71.370517 N, 156.519491 W</t>
  </si>
  <si>
    <t>71.370497 N, 156.519576 W</t>
  </si>
  <si>
    <t>at MBS</t>
  </si>
  <si>
    <t>Chris Petrich, Andy Mahoney, Josh Jones</t>
  </si>
  <si>
    <t>CS100614</t>
  </si>
  <si>
    <t>this section and below are non-deterioated ice</t>
  </si>
  <si>
    <t>Core taken on white island in-between otherwise meltwater-flooded ice surface, next to thermistor string of mass balance site, prior to recovery. Sea ice surface has not drained yet. Core sectioned top-to-bottom.</t>
  </si>
  <si>
    <t>low meltwater volume: may have lost meltwater during sample melt</t>
  </si>
  <si>
    <t>CS100611B -- "Core 2"</t>
  </si>
  <si>
    <t>(reached &gt;4C)</t>
  </si>
  <si>
    <t>Core taken along June radiometer transect 1, 13.1 m from the access hole. Approx. 5 cm clear, superimposed ice. Samples filtered for sediment rinsed with steamed distilled water. Chl-A samples rinsed with filtered seawater. Seawater salinity S=32.4 on June 10, 2010. During melt, some samples stored outside reached temperatures above 4C due to solar heating of the container. Core is sectioned into samples bottom-to-top.</t>
  </si>
  <si>
    <t>CS100611A -- "Core 1"</t>
  </si>
  <si>
    <t>bottom with some algae</t>
  </si>
  <si>
    <t>(reached &gt; 4C)</t>
  </si>
  <si>
    <t>briefly rinsed w/ small amount of distilled water</t>
  </si>
  <si>
    <t>Core taken along June radiometer transect 1, 21.2 m from the access hole. Approx. 5 cm clear, superimposed ice. Samples filtered for sediment rinsed with steamed distilled water. Chl-A samples rinsed with filtered seawater. Seawater salinity S=32.4 on June 10, 2010. During melt, some samples stored outside reached temperatures above 4C due to solar heating of the container. Core is sectioned into samples bottom-to-top.</t>
  </si>
  <si>
    <t>Core taken along June radiometer transect 2, 16 m from the access hole. Approx. 5 cm clear, superimposed ice. Only the upper 50 cm were recovered for analysis. Samples filtered for sediment and rinsed with steamed distilled water.</t>
  </si>
  <si>
    <t>Core taken for sediment (i.e. total dry mass) analysis. Sediment filters not rinsed, very small volume filtered, results probably meaningless. Mean salinity of 18 cm deep snow nearby: 4.9 psu; snow: 38 ml filtered (186 mg/l sediment); seawater: 38 ml filtered (178 mg/l)</t>
  </si>
  <si>
    <t>PHAEO ug/l</t>
  </si>
  <si>
    <t>filter missing</t>
  </si>
  <si>
    <t>diluted 1:10 for measurement</t>
  </si>
  <si>
    <t>labeling error</t>
  </si>
  <si>
    <t>seawater</t>
  </si>
  <si>
    <t>seawater filter contains 0.72 mg particulate matter. Filtered volume unknown.</t>
  </si>
  <si>
    <t>Particulate, mg/l</t>
  </si>
  <si>
    <t>PHAEO, ug/l</t>
  </si>
  <si>
    <t>150 ml filtered</t>
  </si>
  <si>
    <r>
      <t xml:space="preserve">d2H, </t>
    </r>
    <r>
      <rPr>
        <b/>
        <sz val="10"/>
        <rFont val="Arial"/>
        <family val="0"/>
      </rPr>
      <t>‰</t>
    </r>
  </si>
  <si>
    <r>
      <t xml:space="preserve">d2H, </t>
    </r>
    <r>
      <rPr>
        <b/>
        <sz val="10"/>
        <rFont val="Arial"/>
        <family val="0"/>
      </rPr>
      <t>‰</t>
    </r>
    <r>
      <rPr>
        <b/>
        <sz val="10"/>
        <rFont val="Arial"/>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</si>
</sst>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0"/>
    <numFmt numFmtId="166" formatCode="0.0000"/>
    <numFmt numFmtId="167" formatCode="0.000"/>
    <numFmt numFmtId="168" formatCode="0.0"/>
  </numFmts>
  <fonts count="33">
    <font>
      <sz val="10"/>
      <name val="Arial"/>
      <family val="0"/>
    </font>
    <font>
      <sz val="8"/>
      <name val="Arial"/>
      <family val="2"/>
    </font>
    <font>
      <b/>
      <sz val="10"/>
      <name val="Arial"/>
      <family val="2"/>
    </font>
    <font>
      <sz val="8"/>
      <name val="Verdana"/>
      <family val="2"/>
    </font>
    <font>
      <sz val="4"/>
      <color indexed="8"/>
      <name val="Arial"/>
      <family val="0"/>
    </font>
    <font>
      <sz val="10"/>
      <color indexed="8"/>
      <name val="Calibri"/>
      <family val="0"/>
    </font>
    <font>
      <sz val="3.75"/>
      <color indexed="8"/>
      <name val="Arial"/>
      <family val="0"/>
    </font>
    <font>
      <sz val="12"/>
      <color indexed="8"/>
      <name val="Calibri"/>
      <family val="0"/>
    </font>
    <font>
      <sz val="10"/>
      <color indexed="8"/>
      <name val="Arial"/>
      <family val="0"/>
    </font>
    <font>
      <sz val="9.2"/>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
      <color indexed="8"/>
      <name val="Arial"/>
      <family val="0"/>
    </font>
    <font>
      <b/>
      <sz val="3.75"/>
      <color indexed="8"/>
      <name val="Arial"/>
      <family val="0"/>
    </font>
    <font>
      <b/>
      <sz val="10"/>
      <color indexed="8"/>
      <name val="Calibri"/>
      <family val="0"/>
    </font>
    <font>
      <b/>
      <sz val="10"/>
      <color indexed="8"/>
      <name val="Arial"/>
      <family val="0"/>
    </font>
    <font>
      <sz val="12"/>
      <name val="Times New Roman"/>
      <family val="0"/>
    </font>
    <font>
      <b/>
      <sz val="10"/>
      <name val="Symbo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4">
    <xf numFmtId="0" fontId="0" fillId="0" borderId="0" xfId="0" applyAlignment="1">
      <alignment/>
    </xf>
    <xf numFmtId="15" fontId="0" fillId="0" borderId="0" xfId="0" applyNumberFormat="1" applyAlignment="1">
      <alignment/>
    </xf>
    <xf numFmtId="0" fontId="2" fillId="0" borderId="0" xfId="0" applyFont="1" applyAlignment="1">
      <alignment/>
    </xf>
    <xf numFmtId="0" fontId="0" fillId="0" borderId="0" xfId="0" applyFont="1" applyAlignment="1">
      <alignment/>
    </xf>
    <xf numFmtId="168" fontId="0" fillId="0" borderId="0" xfId="0" applyNumberFormat="1" applyAlignment="1">
      <alignment/>
    </xf>
    <xf numFmtId="2" fontId="0" fillId="0" borderId="0" xfId="0" applyNumberFormat="1" applyAlignment="1">
      <alignment/>
    </xf>
    <xf numFmtId="168" fontId="0" fillId="0" borderId="0" xfId="0" applyNumberFormat="1" applyAlignment="1">
      <alignment horizontal="left"/>
    </xf>
    <xf numFmtId="1" fontId="32" fillId="0" borderId="0" xfId="0" applyNumberFormat="1" applyFont="1" applyFill="1" applyBorder="1" applyAlignment="1">
      <alignment horizontal="center"/>
    </xf>
    <xf numFmtId="168" fontId="2" fillId="0" borderId="0" xfId="0" applyNumberFormat="1" applyFont="1" applyAlignment="1">
      <alignment/>
    </xf>
    <xf numFmtId="168" fontId="0" fillId="0" borderId="0" xfId="0" applyNumberFormat="1" applyBorder="1" applyAlignment="1">
      <alignment/>
    </xf>
    <xf numFmtId="168" fontId="0" fillId="0" borderId="0" xfId="0" applyNumberFormat="1" applyFont="1" applyFill="1" applyBorder="1" applyAlignment="1">
      <alignment horizontal="center"/>
    </xf>
    <xf numFmtId="168" fontId="0" fillId="0" borderId="0" xfId="0" applyNumberFormat="1" applyFont="1" applyFill="1" applyBorder="1" applyAlignment="1">
      <alignment horizontal="right"/>
    </xf>
    <xf numFmtId="0" fontId="0" fillId="0" borderId="0" xfId="0" applyAlignment="1">
      <alignment horizontal="right"/>
    </xf>
    <xf numFmtId="168" fontId="31" fillId="0" borderId="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8325"/>
          <c:w val="0.86825"/>
          <c:h val="0.87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80"/>
                </a:solidFill>
              </a:ln>
            </c:spPr>
          </c:marker>
          <c:xVal>
            <c:numRef>
              <c:f>'CS100113'!$H$16:$H$33</c:f>
              <c:numCache/>
            </c:numRef>
          </c:xVal>
          <c:yVal>
            <c:numRef>
              <c:f>'CS100113'!$G$16:$G$33</c:f>
              <c:numCache/>
            </c:numRef>
          </c:yVal>
          <c:smooth val="0"/>
        </c:ser>
        <c:axId val="8858064"/>
        <c:axId val="12613713"/>
      </c:scatterChart>
      <c:valAx>
        <c:axId val="8858064"/>
        <c:scaling>
          <c:orientation val="minMax"/>
        </c:scaling>
        <c:axPos val="t"/>
        <c:title>
          <c:tx>
            <c:rich>
              <a:bodyPr vert="horz" rot="0" anchor="ctr"/>
              <a:lstStyle/>
              <a:p>
                <a:pPr algn="ctr">
                  <a:defRPr/>
                </a:pPr>
                <a:r>
                  <a:rPr lang="en-US" cap="none" sz="400" b="1" i="0" u="none" baseline="0">
                    <a:solidFill>
                      <a:srgbClr val="000000"/>
                    </a:solidFill>
                    <a:latin typeface="Arial"/>
                    <a:ea typeface="Arial"/>
                    <a:cs typeface="Arial"/>
                  </a:rPr>
                  <a:t>Salinity (psu)</a:t>
                </a:r>
              </a:p>
            </c:rich>
          </c:tx>
          <c:layout>
            <c:manualLayout>
              <c:xMode val="factor"/>
              <c:yMode val="factor"/>
              <c:x val="-0.0067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613713"/>
        <c:crosses val="autoZero"/>
        <c:crossBetween val="midCat"/>
        <c:dispUnits/>
      </c:valAx>
      <c:valAx>
        <c:axId val="12613713"/>
        <c:scaling>
          <c:orientation val="maxMin"/>
        </c:scaling>
        <c:axPos val="l"/>
        <c:title>
          <c:tx>
            <c:rich>
              <a:bodyPr vert="horz" rot="-5400000" anchor="ctr"/>
              <a:lstStyle/>
              <a:p>
                <a:pPr algn="ctr">
                  <a:defRPr/>
                </a:pPr>
                <a:r>
                  <a:rPr lang="en-US" cap="none" sz="400" b="1" i="0" u="none" baseline="0">
                    <a:solidFill>
                      <a:srgbClr val="000000"/>
                    </a:solidFill>
                    <a:latin typeface="Arial"/>
                    <a:ea typeface="Arial"/>
                    <a:cs typeface="Arial"/>
                  </a:rPr>
                  <a:t>Depth (m)</a:t>
                </a:r>
              </a:p>
            </c:rich>
          </c:tx>
          <c:layout>
            <c:manualLayout>
              <c:xMode val="factor"/>
              <c:yMode val="factor"/>
              <c:x val="0.003"/>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85806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
          <c:y val="0.111"/>
          <c:w val="0.854"/>
          <c:h val="0.879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'CS100320D'!$H$16:$H$40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'CS100320D'!$G$16:$G$40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15874986"/>
        <c:axId val="8657147"/>
      </c:scatterChart>
      <c:valAx>
        <c:axId val="15874986"/>
        <c:scaling>
          <c:orientation val="minMax"/>
        </c:scaling>
        <c:axPos val="t"/>
        <c:title>
          <c:tx>
            <c:rich>
              <a:bodyPr vert="horz" rot="0" anchor="ctr"/>
              <a:lstStyle/>
              <a:p>
                <a:pPr algn="ctr">
                  <a:defRPr/>
                </a:pPr>
                <a:r>
                  <a:rPr lang="en-US" cap="none" sz="1000" b="1" i="0" u="none" baseline="0">
                    <a:solidFill>
                      <a:srgbClr val="000000"/>
                    </a:solidFill>
                  </a:rPr>
                  <a:t>Salinity</a:t>
                </a:r>
              </a:p>
            </c:rich>
          </c:tx>
          <c:layout>
            <c:manualLayout>
              <c:xMode val="factor"/>
              <c:yMode val="factor"/>
              <c:x val="-0.004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8657147"/>
        <c:crosses val="autoZero"/>
        <c:crossBetween val="midCat"/>
        <c:dispUnits/>
      </c:valAx>
      <c:valAx>
        <c:axId val="8657147"/>
        <c:scaling>
          <c:orientation val="maxMin"/>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10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7498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10625"/>
          <c:w val="0.84625"/>
          <c:h val="0.841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'[1]CS100407A'!$H$16:$H$71</c:f>
              <c:numCache>
                <c:ptCount val="56"/>
                <c:pt idx="0">
                  <c:v>0.2</c:v>
                </c:pt>
                <c:pt idx="1">
                  <c:v>0</c:v>
                </c:pt>
                <c:pt idx="2">
                  <c:v>0.1</c:v>
                </c:pt>
                <c:pt idx="3">
                  <c:v>0.1</c:v>
                </c:pt>
                <c:pt idx="4">
                  <c:v>0</c:v>
                </c:pt>
                <c:pt idx="5">
                  <c:v>0</c:v>
                </c:pt>
                <c:pt idx="6">
                  <c:v>0.1</c:v>
                </c:pt>
                <c:pt idx="7">
                  <c:v>0.1</c:v>
                </c:pt>
                <c:pt idx="8">
                  <c:v>0.2</c:v>
                </c:pt>
                <c:pt idx="9">
                  <c:v>0.5</c:v>
                </c:pt>
                <c:pt idx="10">
                  <c:v>0.8</c:v>
                </c:pt>
                <c:pt idx="11">
                  <c:v>0.9</c:v>
                </c:pt>
                <c:pt idx="12">
                  <c:v>0.7</c:v>
                </c:pt>
                <c:pt idx="13">
                  <c:v>0.7</c:v>
                </c:pt>
                <c:pt idx="14">
                  <c:v>0.8</c:v>
                </c:pt>
                <c:pt idx="15">
                  <c:v>0.7</c:v>
                </c:pt>
                <c:pt idx="16">
                  <c:v>0.7</c:v>
                </c:pt>
                <c:pt idx="17">
                  <c:v>0.7</c:v>
                </c:pt>
                <c:pt idx="18">
                  <c:v>1.3</c:v>
                </c:pt>
                <c:pt idx="19">
                  <c:v>2.7</c:v>
                </c:pt>
                <c:pt idx="20">
                  <c:v>2.6</c:v>
                </c:pt>
                <c:pt idx="22">
                  <c:v>2.4</c:v>
                </c:pt>
                <c:pt idx="23">
                  <c:v>3</c:v>
                </c:pt>
                <c:pt idx="24">
                  <c:v>2.7</c:v>
                </c:pt>
                <c:pt idx="25">
                  <c:v>2.7</c:v>
                </c:pt>
                <c:pt idx="26">
                  <c:v>2.8</c:v>
                </c:pt>
                <c:pt idx="27">
                  <c:v>2.9</c:v>
                </c:pt>
                <c:pt idx="28">
                  <c:v>2.9</c:v>
                </c:pt>
                <c:pt idx="29">
                  <c:v>3</c:v>
                </c:pt>
                <c:pt idx="30">
                  <c:v>2.4</c:v>
                </c:pt>
                <c:pt idx="31">
                  <c:v>2.6</c:v>
                </c:pt>
                <c:pt idx="32">
                  <c:v>2.7</c:v>
                </c:pt>
                <c:pt idx="33">
                  <c:v>2.7</c:v>
                </c:pt>
                <c:pt idx="34">
                  <c:v>2.7</c:v>
                </c:pt>
                <c:pt idx="35">
                  <c:v>3.3</c:v>
                </c:pt>
                <c:pt idx="36">
                  <c:v>3.3</c:v>
                </c:pt>
                <c:pt idx="37">
                  <c:v>3.9</c:v>
                </c:pt>
                <c:pt idx="38">
                  <c:v>3</c:v>
                </c:pt>
                <c:pt idx="39">
                  <c:v>3.1</c:v>
                </c:pt>
                <c:pt idx="40">
                  <c:v>2.6</c:v>
                </c:pt>
                <c:pt idx="41">
                  <c:v>2.2</c:v>
                </c:pt>
                <c:pt idx="42">
                  <c:v>1.7</c:v>
                </c:pt>
                <c:pt idx="43">
                  <c:v>2</c:v>
                </c:pt>
                <c:pt idx="44">
                  <c:v>1.6</c:v>
                </c:pt>
                <c:pt idx="45">
                  <c:v>2.2</c:v>
                </c:pt>
                <c:pt idx="46">
                  <c:v>2.7</c:v>
                </c:pt>
                <c:pt idx="47">
                  <c:v>3.4</c:v>
                </c:pt>
                <c:pt idx="48">
                  <c:v>3.3</c:v>
                </c:pt>
                <c:pt idx="49">
                  <c:v>3.7</c:v>
                </c:pt>
                <c:pt idx="50">
                  <c:v>3.7</c:v>
                </c:pt>
                <c:pt idx="52">
                  <c:v>4.5</c:v>
                </c:pt>
                <c:pt idx="53">
                  <c:v>3.7</c:v>
                </c:pt>
                <c:pt idx="54">
                  <c:v>3.9</c:v>
                </c:pt>
                <c:pt idx="55">
                  <c:v>4</c:v>
                </c:pt>
              </c:numCache>
            </c:numRef>
          </c:xVal>
          <c:yVal>
            <c:numRef>
              <c:f>'[1]CS100407A'!$G$16:$G$71</c:f>
              <c:numCache>
                <c:ptCount val="56"/>
                <c:pt idx="0">
                  <c:v>0.025</c:v>
                </c:pt>
                <c:pt idx="1">
                  <c:v>0.07500000000000001</c:v>
                </c:pt>
                <c:pt idx="2">
                  <c:v>0.13</c:v>
                </c:pt>
                <c:pt idx="3">
                  <c:v>0.18</c:v>
                </c:pt>
                <c:pt idx="4">
                  <c:v>0.225</c:v>
                </c:pt>
                <c:pt idx="5">
                  <c:v>0.275</c:v>
                </c:pt>
                <c:pt idx="6">
                  <c:v>0.32500000000000007</c:v>
                </c:pt>
                <c:pt idx="7">
                  <c:v>0.375</c:v>
                </c:pt>
                <c:pt idx="8">
                  <c:v>0.42500000000000004</c:v>
                </c:pt>
                <c:pt idx="9">
                  <c:v>0.475</c:v>
                </c:pt>
                <c:pt idx="10">
                  <c:v>0.525</c:v>
                </c:pt>
                <c:pt idx="11">
                  <c:v>0.5750000000000001</c:v>
                </c:pt>
                <c:pt idx="12">
                  <c:v>0.625</c:v>
                </c:pt>
                <c:pt idx="13">
                  <c:v>0.675</c:v>
                </c:pt>
                <c:pt idx="14">
                  <c:v>0.7250000000000001</c:v>
                </c:pt>
                <c:pt idx="15">
                  <c:v>0.775</c:v>
                </c:pt>
                <c:pt idx="16">
                  <c:v>0.8250000000000001</c:v>
                </c:pt>
                <c:pt idx="17">
                  <c:v>0.875</c:v>
                </c:pt>
                <c:pt idx="18">
                  <c:v>0.925</c:v>
                </c:pt>
                <c:pt idx="19">
                  <c:v>0.9750000000000001</c:v>
                </c:pt>
                <c:pt idx="20">
                  <c:v>1.025</c:v>
                </c:pt>
                <c:pt idx="21">
                  <c:v>1.0750000000000002</c:v>
                </c:pt>
                <c:pt idx="22">
                  <c:v>1.125</c:v>
                </c:pt>
                <c:pt idx="23">
                  <c:v>1.1750000000000003</c:v>
                </c:pt>
                <c:pt idx="24">
                  <c:v>1.225</c:v>
                </c:pt>
                <c:pt idx="25">
                  <c:v>1.275</c:v>
                </c:pt>
                <c:pt idx="26">
                  <c:v>1.3250000000000002</c:v>
                </c:pt>
                <c:pt idx="27">
                  <c:v>1.375</c:v>
                </c:pt>
                <c:pt idx="28">
                  <c:v>1.4250000000000003</c:v>
                </c:pt>
                <c:pt idx="29">
                  <c:v>1.475</c:v>
                </c:pt>
                <c:pt idx="30">
                  <c:v>1.525</c:v>
                </c:pt>
                <c:pt idx="31">
                  <c:v>1.5750000000000002</c:v>
                </c:pt>
                <c:pt idx="32">
                  <c:v>1.625</c:v>
                </c:pt>
                <c:pt idx="33">
                  <c:v>1.6750000000000003</c:v>
                </c:pt>
                <c:pt idx="34">
                  <c:v>1.725</c:v>
                </c:pt>
                <c:pt idx="35">
                  <c:v>1.775</c:v>
                </c:pt>
                <c:pt idx="36">
                  <c:v>1.8250000000000002</c:v>
                </c:pt>
                <c:pt idx="37">
                  <c:v>1.875</c:v>
                </c:pt>
                <c:pt idx="38">
                  <c:v>1.9250000000000003</c:v>
                </c:pt>
                <c:pt idx="39">
                  <c:v>1.975</c:v>
                </c:pt>
                <c:pt idx="40">
                  <c:v>2.0250000000000004</c:v>
                </c:pt>
                <c:pt idx="41">
                  <c:v>2.075</c:v>
                </c:pt>
                <c:pt idx="42">
                  <c:v>2.125</c:v>
                </c:pt>
                <c:pt idx="43">
                  <c:v>2.175</c:v>
                </c:pt>
                <c:pt idx="44">
                  <c:v>2.225</c:v>
                </c:pt>
                <c:pt idx="45">
                  <c:v>2.2750000000000004</c:v>
                </c:pt>
                <c:pt idx="46">
                  <c:v>2.325</c:v>
                </c:pt>
                <c:pt idx="47">
                  <c:v>2.375</c:v>
                </c:pt>
                <c:pt idx="48">
                  <c:v>2.4250000000000003</c:v>
                </c:pt>
                <c:pt idx="49">
                  <c:v>2.475</c:v>
                </c:pt>
                <c:pt idx="50">
                  <c:v>2.5250000000000004</c:v>
                </c:pt>
                <c:pt idx="51">
                  <c:v>2.575</c:v>
                </c:pt>
                <c:pt idx="52">
                  <c:v>2.625</c:v>
                </c:pt>
                <c:pt idx="53">
                  <c:v>2.6750000000000003</c:v>
                </c:pt>
                <c:pt idx="54">
                  <c:v>2.725</c:v>
                </c:pt>
                <c:pt idx="55">
                  <c:v>2.7750000000000004</c:v>
                </c:pt>
              </c:numCache>
            </c:numRef>
          </c:yVal>
          <c:smooth val="0"/>
        </c:ser>
        <c:axId val="10805460"/>
        <c:axId val="30140277"/>
      </c:scatterChart>
      <c:valAx>
        <c:axId val="10805460"/>
        <c:scaling>
          <c:orientation val="minMax"/>
        </c:scaling>
        <c:axPos val="t"/>
        <c:title>
          <c:tx>
            <c:rich>
              <a:bodyPr vert="horz" rot="0" anchor="ctr"/>
              <a:lstStyle/>
              <a:p>
                <a:pPr algn="ctr">
                  <a:defRPr/>
                </a:pPr>
                <a:r>
                  <a:rPr lang="en-US" cap="none" sz="1000" b="1" i="0" u="none" baseline="0">
                    <a:solidFill>
                      <a:srgbClr val="000000"/>
                    </a:solidFill>
                    <a:latin typeface="Arial"/>
                    <a:ea typeface="Arial"/>
                    <a:cs typeface="Arial"/>
                  </a:rPr>
                  <a:t>Salinity (psu)</a:t>
                </a:r>
              </a:p>
            </c:rich>
          </c:tx>
          <c:layout>
            <c:manualLayout>
              <c:xMode val="factor"/>
              <c:yMode val="factor"/>
              <c:x val="-0.0105"/>
              <c:y val="0.02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140277"/>
        <c:crosses val="autoZero"/>
        <c:crossBetween val="midCat"/>
        <c:dispUnits/>
      </c:valAx>
      <c:valAx>
        <c:axId val="30140277"/>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Depth (m)</a:t>
                </a:r>
              </a:p>
            </c:rich>
          </c:tx>
          <c:layout>
            <c:manualLayout>
              <c:xMode val="factor"/>
              <c:yMode val="factor"/>
              <c:x val="0.01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80546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10625"/>
          <c:w val="0.84625"/>
          <c:h val="0.8412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'[1]CA100407B'!$H$16:$H$46</c:f>
              <c:numCache>
                <c:ptCount val="31"/>
                <c:pt idx="0">
                  <c:v>0.1</c:v>
                </c:pt>
                <c:pt idx="1">
                  <c:v>0.2</c:v>
                </c:pt>
                <c:pt idx="2">
                  <c:v>0.5</c:v>
                </c:pt>
                <c:pt idx="3">
                  <c:v>0.6</c:v>
                </c:pt>
                <c:pt idx="4">
                  <c:v>1</c:v>
                </c:pt>
                <c:pt idx="5">
                  <c:v>0.9</c:v>
                </c:pt>
                <c:pt idx="6">
                  <c:v>2.4</c:v>
                </c:pt>
                <c:pt idx="7">
                  <c:v>3.2</c:v>
                </c:pt>
                <c:pt idx="8">
                  <c:v>4.1</c:v>
                </c:pt>
                <c:pt idx="9">
                  <c:v>4.1</c:v>
                </c:pt>
                <c:pt idx="10">
                  <c:v>4</c:v>
                </c:pt>
                <c:pt idx="11">
                  <c:v>4.4</c:v>
                </c:pt>
                <c:pt idx="12">
                  <c:v>4.3</c:v>
                </c:pt>
                <c:pt idx="13">
                  <c:v>4.1</c:v>
                </c:pt>
                <c:pt idx="14">
                  <c:v>3.8</c:v>
                </c:pt>
                <c:pt idx="15">
                  <c:v>4</c:v>
                </c:pt>
                <c:pt idx="16">
                  <c:v>3.6</c:v>
                </c:pt>
                <c:pt idx="17">
                  <c:v>3.9</c:v>
                </c:pt>
                <c:pt idx="18">
                  <c:v>3.7</c:v>
                </c:pt>
                <c:pt idx="19">
                  <c:v>3.7</c:v>
                </c:pt>
                <c:pt idx="20">
                  <c:v>4.2</c:v>
                </c:pt>
                <c:pt idx="21">
                  <c:v>4.3</c:v>
                </c:pt>
                <c:pt idx="22">
                  <c:v>4.1</c:v>
                </c:pt>
                <c:pt idx="23">
                  <c:v>4</c:v>
                </c:pt>
                <c:pt idx="24">
                  <c:v>3.9</c:v>
                </c:pt>
                <c:pt idx="25">
                  <c:v>3.7</c:v>
                </c:pt>
                <c:pt idx="26">
                  <c:v>4.1</c:v>
                </c:pt>
                <c:pt idx="27">
                  <c:v>4.3</c:v>
                </c:pt>
                <c:pt idx="28">
                  <c:v>3.4</c:v>
                </c:pt>
                <c:pt idx="29">
                  <c:v>3.7</c:v>
                </c:pt>
                <c:pt idx="30">
                  <c:v>4.5</c:v>
                </c:pt>
              </c:numCache>
            </c:numRef>
          </c:xVal>
          <c:yVal>
            <c:numRef>
              <c:f>'[1]CA100407B'!$G$16:$G$46</c:f>
              <c:numCache>
                <c:ptCount val="31"/>
                <c:pt idx="0">
                  <c:v>0.025</c:v>
                </c:pt>
                <c:pt idx="1">
                  <c:v>0.07500000000000001</c:v>
                </c:pt>
                <c:pt idx="2">
                  <c:v>0.125</c:v>
                </c:pt>
                <c:pt idx="3">
                  <c:v>0.175</c:v>
                </c:pt>
                <c:pt idx="4">
                  <c:v>0.225</c:v>
                </c:pt>
                <c:pt idx="5">
                  <c:v>0.275</c:v>
                </c:pt>
                <c:pt idx="6">
                  <c:v>0.32500000000000007</c:v>
                </c:pt>
                <c:pt idx="7">
                  <c:v>0.375</c:v>
                </c:pt>
                <c:pt idx="8">
                  <c:v>0.42500000000000004</c:v>
                </c:pt>
                <c:pt idx="9">
                  <c:v>0.475</c:v>
                </c:pt>
                <c:pt idx="10">
                  <c:v>0.525</c:v>
                </c:pt>
                <c:pt idx="11">
                  <c:v>0.5750000000000001</c:v>
                </c:pt>
                <c:pt idx="12">
                  <c:v>0.625</c:v>
                </c:pt>
                <c:pt idx="13">
                  <c:v>0.675</c:v>
                </c:pt>
                <c:pt idx="14">
                  <c:v>0.7250000000000001</c:v>
                </c:pt>
                <c:pt idx="15">
                  <c:v>0.775</c:v>
                </c:pt>
                <c:pt idx="16">
                  <c:v>0.8250000000000001</c:v>
                </c:pt>
                <c:pt idx="17">
                  <c:v>0.875</c:v>
                </c:pt>
                <c:pt idx="18">
                  <c:v>0.925</c:v>
                </c:pt>
                <c:pt idx="19">
                  <c:v>0.9750000000000001</c:v>
                </c:pt>
                <c:pt idx="20">
                  <c:v>1.025</c:v>
                </c:pt>
                <c:pt idx="21">
                  <c:v>1.0750000000000002</c:v>
                </c:pt>
                <c:pt idx="22">
                  <c:v>1.125</c:v>
                </c:pt>
                <c:pt idx="23">
                  <c:v>1.1750000000000003</c:v>
                </c:pt>
                <c:pt idx="24">
                  <c:v>1.225</c:v>
                </c:pt>
                <c:pt idx="25">
                  <c:v>1.275</c:v>
                </c:pt>
                <c:pt idx="26">
                  <c:v>1.3250000000000002</c:v>
                </c:pt>
                <c:pt idx="27">
                  <c:v>1.375</c:v>
                </c:pt>
                <c:pt idx="28">
                  <c:v>1.4250000000000003</c:v>
                </c:pt>
                <c:pt idx="29">
                  <c:v>1.475</c:v>
                </c:pt>
                <c:pt idx="30">
                  <c:v>1.5150000000000001</c:v>
                </c:pt>
              </c:numCache>
            </c:numRef>
          </c:yVal>
          <c:smooth val="0"/>
        </c:ser>
        <c:axId val="2827038"/>
        <c:axId val="25443343"/>
      </c:scatterChart>
      <c:valAx>
        <c:axId val="2827038"/>
        <c:scaling>
          <c:orientation val="minMax"/>
        </c:scaling>
        <c:axPos val="t"/>
        <c:title>
          <c:tx>
            <c:rich>
              <a:bodyPr vert="horz" rot="0" anchor="ctr"/>
              <a:lstStyle/>
              <a:p>
                <a:pPr algn="ctr">
                  <a:defRPr/>
                </a:pPr>
                <a:r>
                  <a:rPr lang="en-US" cap="none" sz="1000" b="1" i="0" u="none" baseline="0">
                    <a:solidFill>
                      <a:srgbClr val="000000"/>
                    </a:solidFill>
                    <a:latin typeface="Arial"/>
                    <a:ea typeface="Arial"/>
                    <a:cs typeface="Arial"/>
                  </a:rPr>
                  <a:t>Salinity (psu)</a:t>
                </a:r>
              </a:p>
            </c:rich>
          </c:tx>
          <c:layout>
            <c:manualLayout>
              <c:xMode val="factor"/>
              <c:yMode val="factor"/>
              <c:x val="-0.0105"/>
              <c:y val="0.02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443343"/>
        <c:crosses val="autoZero"/>
        <c:crossBetween val="midCat"/>
        <c:dispUnits/>
      </c:valAx>
      <c:valAx>
        <c:axId val="25443343"/>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Depth (m)</a:t>
                </a:r>
              </a:p>
            </c:rich>
          </c:tx>
          <c:layout>
            <c:manualLayout>
              <c:xMode val="factor"/>
              <c:yMode val="factor"/>
              <c:x val="0.013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2703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35"/>
          <c:y val="0.1025"/>
          <c:w val="0.7615"/>
          <c:h val="0.85075"/>
        </c:manualLayout>
      </c:layout>
      <c:scatterChart>
        <c:scatterStyle val="line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'CS100411A'!$H$16:$H$69</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xVal>
          <c:yVal>
            <c:numRef>
              <c:f>'CS100411A'!$G$16:$G$69</c:f>
              <c:numCach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numCache>
            </c:numRef>
          </c:yVal>
          <c:smooth val="0"/>
        </c:ser>
        <c:axId val="27663496"/>
        <c:axId val="47644873"/>
      </c:scatterChart>
      <c:valAx>
        <c:axId val="27663496"/>
        <c:scaling>
          <c:orientation val="minMax"/>
          <c:max val="5"/>
        </c:scaling>
        <c:axPos val="t"/>
        <c:title>
          <c:tx>
            <c:rich>
              <a:bodyPr vert="horz" rot="0" anchor="ctr"/>
              <a:lstStyle/>
              <a:p>
                <a:pPr algn="ctr">
                  <a:defRPr/>
                </a:pPr>
                <a:r>
                  <a:rPr lang="en-US" cap="none" sz="1000" b="1" i="0" u="none" baseline="0">
                    <a:solidFill>
                      <a:srgbClr val="000000"/>
                    </a:solidFill>
                    <a:latin typeface="Arial"/>
                    <a:ea typeface="Arial"/>
                    <a:cs typeface="Arial"/>
                  </a:rPr>
                  <a:t>Salinity (psu)</a:t>
                </a:r>
              </a:p>
            </c:rich>
          </c:tx>
          <c:layout>
            <c:manualLayout>
              <c:xMode val="factor"/>
              <c:yMode val="factor"/>
              <c:x val="-0.009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644873"/>
        <c:crosses val="autoZero"/>
        <c:crossBetween val="midCat"/>
        <c:dispUnits/>
      </c:valAx>
      <c:valAx>
        <c:axId val="47644873"/>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Depth (m)</a:t>
                </a:r>
              </a:p>
            </c:rich>
          </c:tx>
          <c:layout>
            <c:manualLayout>
              <c:xMode val="factor"/>
              <c:yMode val="factor"/>
              <c:x val="-0.0187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63496"/>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1025"/>
          <c:w val="0.83725"/>
          <c:h val="0.85125"/>
        </c:manualLayout>
      </c:layout>
      <c:scatterChart>
        <c:scatterStyle val="line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'CS100411B'!$H$16:$H$45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'CS100411B'!$G$16:$G$45</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ser>
        <c:axId val="26150674"/>
        <c:axId val="34029475"/>
      </c:scatterChart>
      <c:valAx>
        <c:axId val="26150674"/>
        <c:scaling>
          <c:orientation val="minMax"/>
        </c:scaling>
        <c:axPos val="t"/>
        <c:title>
          <c:tx>
            <c:rich>
              <a:bodyPr vert="horz" rot="0" anchor="ctr"/>
              <a:lstStyle/>
              <a:p>
                <a:pPr algn="ctr">
                  <a:defRPr/>
                </a:pPr>
                <a:r>
                  <a:rPr lang="en-US" cap="none" sz="1000" b="1" i="0" u="none" baseline="0">
                    <a:solidFill>
                      <a:srgbClr val="000000"/>
                    </a:solidFill>
                    <a:latin typeface="Arial"/>
                    <a:ea typeface="Arial"/>
                    <a:cs typeface="Arial"/>
                  </a:rPr>
                  <a:t>Salinity (psu)</a:t>
                </a:r>
              </a:p>
            </c:rich>
          </c:tx>
          <c:layout>
            <c:manualLayout>
              <c:xMode val="factor"/>
              <c:yMode val="factor"/>
              <c:x val="-0.00925"/>
              <c:y val="0.02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029475"/>
        <c:crosses val="autoZero"/>
        <c:crossBetween val="midCat"/>
        <c:dispUnits/>
      </c:valAx>
      <c:valAx>
        <c:axId val="34029475"/>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Depth (m)</a:t>
                </a:r>
              </a:p>
            </c:rich>
          </c:tx>
          <c:layout>
            <c:manualLayout>
              <c:xMode val="factor"/>
              <c:yMode val="factor"/>
              <c:x val="0.009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150674"/>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1025"/>
          <c:w val="0.8555"/>
          <c:h val="0.85125"/>
        </c:manualLayout>
      </c:layout>
      <c:scatterChart>
        <c:scatterStyle val="lineMarker"/>
        <c:varyColors val="0"/>
        <c:ser>
          <c:idx val="0"/>
          <c:order val="0"/>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'CS100412'!$H$16:$H$77</c:f>
              <c:numCach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xVal>
          <c:yVal>
            <c:numRef>
              <c:f>'CS100412'!$G$16:$G$77</c:f>
              <c:numCache>
                <c:ptCount val="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Cache>
            </c:numRef>
          </c:yVal>
          <c:smooth val="0"/>
        </c:ser>
        <c:axId val="37829820"/>
        <c:axId val="4924061"/>
      </c:scatterChart>
      <c:valAx>
        <c:axId val="37829820"/>
        <c:scaling>
          <c:orientation val="minMax"/>
        </c:scaling>
        <c:axPos val="t"/>
        <c:title>
          <c:tx>
            <c:rich>
              <a:bodyPr vert="horz" rot="0" anchor="ctr"/>
              <a:lstStyle/>
              <a:p>
                <a:pPr algn="ctr">
                  <a:defRPr/>
                </a:pPr>
                <a:r>
                  <a:rPr lang="en-US" cap="none" sz="1000" b="1" i="0" u="none" baseline="0">
                    <a:solidFill>
                      <a:srgbClr val="000000"/>
                    </a:solidFill>
                    <a:latin typeface="Arial"/>
                    <a:ea typeface="Arial"/>
                    <a:cs typeface="Arial"/>
                  </a:rPr>
                  <a:t>Salinity (psu)</a:t>
                </a:r>
              </a:p>
            </c:rich>
          </c:tx>
          <c:layout>
            <c:manualLayout>
              <c:xMode val="factor"/>
              <c:yMode val="factor"/>
              <c:x val="-0.00925"/>
              <c:y val="0.02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24061"/>
        <c:crosses val="autoZero"/>
        <c:crossBetween val="midCat"/>
        <c:dispUnits/>
      </c:valAx>
      <c:valAx>
        <c:axId val="4924061"/>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Depth (m)</a:t>
                </a:r>
              </a:p>
            </c:rich>
          </c:tx>
          <c:layout>
            <c:manualLayout>
              <c:xMode val="factor"/>
              <c:yMode val="factor"/>
              <c:x val="0.009"/>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82982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11525"/>
          <c:w val="0.870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'CS100513A'!$H$16:$H$41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'CS100513A'!$G$16:$G$41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axId val="44316550"/>
        <c:axId val="63304631"/>
      </c:scatterChart>
      <c:valAx>
        <c:axId val="44316550"/>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3304631"/>
        <c:crosses val="autoZero"/>
        <c:crossBetween val="midCat"/>
        <c:dispUnits/>
      </c:valAx>
      <c:valAx>
        <c:axId val="63304631"/>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9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1655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42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'CS100513B'!$H$16:$H$43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xVal>
          <c:yVal>
            <c:numRef>
              <c:f>'CS100513B'!$G$16:$G$43</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yVal>
          <c:smooth val="0"/>
        </c:ser>
        <c:axId val="32870768"/>
        <c:axId val="27401457"/>
      </c:scatterChart>
      <c:valAx>
        <c:axId val="32870768"/>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7401457"/>
        <c:crosses val="autoZero"/>
        <c:crossBetween val="midCat"/>
        <c:dispUnits/>
      </c:valAx>
      <c:valAx>
        <c:axId val="27401457"/>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7076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42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'CS100513C'!$H$16:$H$46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'CS100513C'!$G$16:$G$46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45286522"/>
        <c:axId val="4925515"/>
      </c:scatterChart>
      <c:valAx>
        <c:axId val="45286522"/>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925515"/>
        <c:crosses val="autoZero"/>
        <c:crossBetween val="midCat"/>
        <c:dispUnits/>
      </c:valAx>
      <c:valAx>
        <c:axId val="492551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28652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42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'CS100514A'!$H$16:$H$46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'CS100514A'!$G$16:$G$46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44329636"/>
        <c:axId val="63422405"/>
      </c:scatterChart>
      <c:valAx>
        <c:axId val="44329636"/>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3422405"/>
        <c:crosses val="autoZero"/>
        <c:crossBetween val="midCat"/>
        <c:dispUnits/>
      </c:valAx>
      <c:valAx>
        <c:axId val="6342240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32963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19"/>
          <c:w val="0.899"/>
          <c:h val="0.97925"/>
        </c:manualLayout>
      </c:layout>
      <c:scatterChart>
        <c:scatterStyle val="lineMarker"/>
        <c:varyColors val="0"/>
        <c:ser>
          <c:idx val="1"/>
          <c:order val="0"/>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'CS100113'!$K$16:$K$33</c:f>
              <c:numCache/>
            </c:numRef>
          </c:xVal>
          <c:yVal>
            <c:numRef>
              <c:f>'CS100113'!$G$16:$G$33</c:f>
              <c:numCache/>
            </c:numRef>
          </c:yVal>
          <c:smooth val="0"/>
        </c:ser>
        <c:axId val="46414554"/>
        <c:axId val="15077803"/>
      </c:scatterChart>
      <c:valAx>
        <c:axId val="46414554"/>
        <c:scaling>
          <c:orientation val="minMax"/>
        </c:scaling>
        <c:axPos val="t"/>
        <c:delete val="0"/>
        <c:numFmt formatCode="General" sourceLinked="1"/>
        <c:majorTickMark val="out"/>
        <c:minorTickMark val="none"/>
        <c:tickLblPos val="nextTo"/>
        <c:spPr>
          <a:ln w="3175">
            <a:solidFill>
              <a:srgbClr val="808080"/>
            </a:solidFill>
          </a:ln>
        </c:spPr>
        <c:crossAx val="15077803"/>
        <c:crosses val="autoZero"/>
        <c:crossBetween val="midCat"/>
        <c:dispUnits/>
      </c:valAx>
      <c:valAx>
        <c:axId val="15077803"/>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1455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42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'CS100514B'!$H$16:$H$46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'CS100514B'!$G$16:$G$46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3930734"/>
        <c:axId val="36941151"/>
      </c:scatterChart>
      <c:valAx>
        <c:axId val="33930734"/>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6941151"/>
        <c:crosses val="autoZero"/>
        <c:crossBetween val="midCat"/>
        <c:dispUnits/>
      </c:valAx>
      <c:valAx>
        <c:axId val="36941151"/>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3073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42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'CS100519'!$H$16:$H$46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'CS100519'!$G$16:$G$46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64034904"/>
        <c:axId val="39443225"/>
      </c:scatterChart>
      <c:valAx>
        <c:axId val="64034904"/>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9443225"/>
        <c:crosses val="autoZero"/>
        <c:crossBetween val="midCat"/>
        <c:dispUnits/>
      </c:valAx>
      <c:valAx>
        <c:axId val="3944322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03490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26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'CS100611A'!$H$16:$H$46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'CS100611A'!$G$16:$G$46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19444706"/>
        <c:axId val="40784627"/>
      </c:scatterChart>
      <c:valAx>
        <c:axId val="19444706"/>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003"/>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0784627"/>
        <c:crosses val="autoZero"/>
        <c:crossBetween val="midCat"/>
        <c:dispUnits/>
      </c:valAx>
      <c:valAx>
        <c:axId val="40784627"/>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4470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29"/>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'CS100611B'!$H$16:$H$46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'CS100611B'!$G$16:$G$46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1517324"/>
        <c:axId val="15220461"/>
      </c:scatterChart>
      <c:valAx>
        <c:axId val="31517324"/>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5220461"/>
        <c:crosses val="autoZero"/>
        <c:crossBetween val="midCat"/>
        <c:dispUnits/>
      </c:valAx>
      <c:valAx>
        <c:axId val="15220461"/>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1732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11525"/>
          <c:w val="0.856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'CS100611C'!$H$16:$H$46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'CS100611C'!$G$16:$G$46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2766422"/>
        <c:axId val="24897799"/>
      </c:scatterChart>
      <c:valAx>
        <c:axId val="2766422"/>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4897799"/>
        <c:crosses val="autoZero"/>
        <c:crossBetween val="midCat"/>
        <c:dispUnits/>
      </c:valAx>
      <c:valAx>
        <c:axId val="24897799"/>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9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642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11525"/>
          <c:w val="0.856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'CS100611D'!$H$16:$H$46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'CS100611D'!$G$16:$G$46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22753600"/>
        <c:axId val="3455809"/>
      </c:scatterChart>
      <c:valAx>
        <c:axId val="22753600"/>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455809"/>
        <c:crosses val="autoZero"/>
        <c:crossBetween val="midCat"/>
        <c:dispUnits/>
      </c:valAx>
      <c:valAx>
        <c:axId val="3455809"/>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9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75360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11525"/>
          <c:w val="0.856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'CS100611E'!$H$16:$H$46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'CS100611E'!$G$16:$G$46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1102282"/>
        <c:axId val="11485083"/>
      </c:scatterChart>
      <c:valAx>
        <c:axId val="31102282"/>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1485083"/>
        <c:crosses val="autoZero"/>
        <c:crossBetween val="midCat"/>
        <c:dispUnits/>
      </c:valAx>
      <c:valAx>
        <c:axId val="11485083"/>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9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0228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75"/>
          <c:y val="0.11525"/>
          <c:w val="0.85675"/>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'CS100611F'!$H$16:$H$46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'CS100611F'!$G$16:$G$46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36256884"/>
        <c:axId val="57876501"/>
      </c:scatterChart>
      <c:valAx>
        <c:axId val="36256884"/>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7876501"/>
        <c:crosses val="autoZero"/>
        <c:crossBetween val="midCat"/>
        <c:dispUnits/>
      </c:valAx>
      <c:valAx>
        <c:axId val="57876501"/>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9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2568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5"/>
          <c:y val="0.11525"/>
          <c:w val="0.829"/>
          <c:h val="0.869"/>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'CS100614'!$H$16:$H$46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xVal>
          <c:yVal>
            <c:numRef>
              <c:f>'CS100614'!$G$16:$G$46</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51126462"/>
        <c:axId val="57484975"/>
      </c:scatterChart>
      <c:valAx>
        <c:axId val="51126462"/>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7484975"/>
        <c:crosses val="autoZero"/>
        <c:crossBetween val="midCat"/>
        <c:dispUnits/>
      </c:valAx>
      <c:valAx>
        <c:axId val="5748497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12646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Barrow, March 2010</a:t>
            </a:r>
          </a:p>
        </c:rich>
      </c:tx>
      <c:layout>
        <c:manualLayout>
          <c:xMode val="factor"/>
          <c:yMode val="factor"/>
          <c:x val="-0.00575"/>
          <c:y val="-0.0145"/>
        </c:manualLayout>
      </c:layout>
      <c:spPr>
        <a:noFill/>
        <a:ln>
          <a:noFill/>
        </a:ln>
      </c:spPr>
    </c:title>
    <c:plotArea>
      <c:layout>
        <c:manualLayout>
          <c:xMode val="edge"/>
          <c:yMode val="edge"/>
          <c:x val="0.05475"/>
          <c:y val="0.17225"/>
          <c:w val="0.9325"/>
          <c:h val="0.82225"/>
        </c:manualLayout>
      </c:layout>
      <c:scatterChart>
        <c:scatterStyle val="lineMarker"/>
        <c:varyColors val="0"/>
        <c:ser>
          <c:idx val="0"/>
          <c:order val="0"/>
          <c:tx>
            <c:v>Core 1</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'CS100319A'!$H$16:$H$41</c:f>
              <c:numCache>
                <c:ptCount val="26"/>
                <c:pt idx="0">
                  <c:v>11.7</c:v>
                </c:pt>
                <c:pt idx="1">
                  <c:v>8.6</c:v>
                </c:pt>
                <c:pt idx="2">
                  <c:v>7</c:v>
                </c:pt>
                <c:pt idx="3">
                  <c:v>7.1</c:v>
                </c:pt>
                <c:pt idx="4">
                  <c:v>7.4</c:v>
                </c:pt>
                <c:pt idx="5">
                  <c:v>6.8</c:v>
                </c:pt>
                <c:pt idx="6">
                  <c:v>6</c:v>
                </c:pt>
                <c:pt idx="7">
                  <c:v>5.2</c:v>
                </c:pt>
                <c:pt idx="8">
                  <c:v>5.4</c:v>
                </c:pt>
                <c:pt idx="9">
                  <c:v>5.6</c:v>
                </c:pt>
                <c:pt idx="10">
                  <c:v>5.8</c:v>
                </c:pt>
                <c:pt idx="11">
                  <c:v>5.7</c:v>
                </c:pt>
                <c:pt idx="12">
                  <c:v>5.9</c:v>
                </c:pt>
                <c:pt idx="13">
                  <c:v>6.5</c:v>
                </c:pt>
                <c:pt idx="14">
                  <c:v>5.9</c:v>
                </c:pt>
                <c:pt idx="15">
                  <c:v>5.5</c:v>
                </c:pt>
                <c:pt idx="16">
                  <c:v>5.3</c:v>
                </c:pt>
                <c:pt idx="17">
                  <c:v>5.2</c:v>
                </c:pt>
                <c:pt idx="18">
                  <c:v>5.3</c:v>
                </c:pt>
                <c:pt idx="19">
                  <c:v>5</c:v>
                </c:pt>
                <c:pt idx="20">
                  <c:v>4.5</c:v>
                </c:pt>
                <c:pt idx="21">
                  <c:v>4.3</c:v>
                </c:pt>
                <c:pt idx="22">
                  <c:v>4.8</c:v>
                </c:pt>
                <c:pt idx="23">
                  <c:v>4.4</c:v>
                </c:pt>
                <c:pt idx="24">
                  <c:v>4.3</c:v>
                </c:pt>
                <c:pt idx="25">
                  <c:v>7.2</c:v>
                </c:pt>
              </c:numCache>
            </c:numRef>
          </c:xVal>
          <c:yVal>
            <c:numRef>
              <c:f>'CS100319A'!$G$16:$G$41</c:f>
              <c:numCache>
                <c:ptCount val="26"/>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0.635</c:v>
                </c:pt>
                <c:pt idx="13">
                  <c:v>0.685</c:v>
                </c:pt>
                <c:pt idx="14">
                  <c:v>0.725</c:v>
                </c:pt>
                <c:pt idx="15">
                  <c:v>0.775</c:v>
                </c:pt>
                <c:pt idx="16">
                  <c:v>0.825</c:v>
                </c:pt>
                <c:pt idx="17">
                  <c:v>0.875</c:v>
                </c:pt>
                <c:pt idx="18">
                  <c:v>0.925</c:v>
                </c:pt>
                <c:pt idx="19">
                  <c:v>0.975</c:v>
                </c:pt>
                <c:pt idx="20">
                  <c:v>1.025</c:v>
                </c:pt>
                <c:pt idx="21">
                  <c:v>1.0750000000000002</c:v>
                </c:pt>
                <c:pt idx="22">
                  <c:v>1.115</c:v>
                </c:pt>
                <c:pt idx="23">
                  <c:v>1.165</c:v>
                </c:pt>
                <c:pt idx="24">
                  <c:v>1.225</c:v>
                </c:pt>
                <c:pt idx="25">
                  <c:v>1.27</c:v>
                </c:pt>
              </c:numCache>
            </c:numRef>
          </c:yVal>
          <c:smooth val="0"/>
        </c:ser>
        <c:ser>
          <c:idx val="1"/>
          <c:order val="1"/>
          <c:tx>
            <c:v>Core 2</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'CS100319B'!$H$16:$H$41</c:f>
              <c:numCache>
                <c:ptCount val="26"/>
                <c:pt idx="0">
                  <c:v>10.4</c:v>
                </c:pt>
                <c:pt idx="1">
                  <c:v>7.9</c:v>
                </c:pt>
                <c:pt idx="2">
                  <c:v>5.9</c:v>
                </c:pt>
                <c:pt idx="3">
                  <c:v>5.6</c:v>
                </c:pt>
                <c:pt idx="4">
                  <c:v>5</c:v>
                </c:pt>
                <c:pt idx="5">
                  <c:v>4.7</c:v>
                </c:pt>
                <c:pt idx="6">
                  <c:v>4.7</c:v>
                </c:pt>
                <c:pt idx="7">
                  <c:v>4.3</c:v>
                </c:pt>
                <c:pt idx="8">
                  <c:v>4.4</c:v>
                </c:pt>
                <c:pt idx="9">
                  <c:v>4.6</c:v>
                </c:pt>
                <c:pt idx="10">
                  <c:v>4.5</c:v>
                </c:pt>
                <c:pt idx="11">
                  <c:v>4.7</c:v>
                </c:pt>
                <c:pt idx="12">
                  <c:v>4.5</c:v>
                </c:pt>
                <c:pt idx="13">
                  <c:v>5</c:v>
                </c:pt>
                <c:pt idx="14">
                  <c:v>4.7</c:v>
                </c:pt>
                <c:pt idx="15">
                  <c:v>5.2</c:v>
                </c:pt>
                <c:pt idx="16">
                  <c:v>5.1</c:v>
                </c:pt>
                <c:pt idx="17">
                  <c:v>4.9</c:v>
                </c:pt>
                <c:pt idx="18">
                  <c:v>4.8</c:v>
                </c:pt>
                <c:pt idx="19">
                  <c:v>4.2</c:v>
                </c:pt>
                <c:pt idx="20">
                  <c:v>3.8</c:v>
                </c:pt>
                <c:pt idx="21">
                  <c:v>3.8</c:v>
                </c:pt>
                <c:pt idx="22">
                  <c:v>3.9</c:v>
                </c:pt>
                <c:pt idx="23">
                  <c:v>4.1</c:v>
                </c:pt>
                <c:pt idx="24">
                  <c:v>4.5</c:v>
                </c:pt>
                <c:pt idx="25">
                  <c:v>8.1</c:v>
                </c:pt>
              </c:numCache>
            </c:numRef>
          </c:xVal>
          <c:yVal>
            <c:numRef>
              <c:f>'CS100319B'!$G$16:$G$41</c:f>
              <c:numCache>
                <c:ptCount val="26"/>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0.78</c:v>
                </c:pt>
                <c:pt idx="16">
                  <c:v>0.8300000000000001</c:v>
                </c:pt>
                <c:pt idx="17">
                  <c:v>0.875</c:v>
                </c:pt>
                <c:pt idx="18">
                  <c:v>0.925</c:v>
                </c:pt>
                <c:pt idx="19">
                  <c:v>0.975</c:v>
                </c:pt>
                <c:pt idx="20">
                  <c:v>1.025</c:v>
                </c:pt>
                <c:pt idx="21">
                  <c:v>1.0750000000000002</c:v>
                </c:pt>
                <c:pt idx="22">
                  <c:v>1.125</c:v>
                </c:pt>
                <c:pt idx="23">
                  <c:v>1.1749999999999998</c:v>
                </c:pt>
                <c:pt idx="24">
                  <c:v>1.225</c:v>
                </c:pt>
                <c:pt idx="25">
                  <c:v>1.27</c:v>
                </c:pt>
              </c:numCache>
            </c:numRef>
          </c:yVal>
          <c:smooth val="0"/>
        </c:ser>
        <c:ser>
          <c:idx val="2"/>
          <c:order val="2"/>
          <c:tx>
            <c:v>Core 3</c:v>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90713A"/>
                </a:solidFill>
              </a:ln>
            </c:spPr>
          </c:marker>
          <c:xVal>
            <c:numRef>
              <c:f>'CS100320A'!$H$16:$H$42</c:f>
              <c:numCache>
                <c:ptCount val="27"/>
                <c:pt idx="0">
                  <c:v>12.2</c:v>
                </c:pt>
                <c:pt idx="1">
                  <c:v>7.1</c:v>
                </c:pt>
                <c:pt idx="2">
                  <c:v>6</c:v>
                </c:pt>
                <c:pt idx="3">
                  <c:v>6.1</c:v>
                </c:pt>
                <c:pt idx="4">
                  <c:v>5.3</c:v>
                </c:pt>
                <c:pt idx="5">
                  <c:v>5</c:v>
                </c:pt>
                <c:pt idx="6">
                  <c:v>5.3</c:v>
                </c:pt>
                <c:pt idx="7">
                  <c:v>5.3</c:v>
                </c:pt>
                <c:pt idx="8">
                  <c:v>5.4</c:v>
                </c:pt>
                <c:pt idx="9">
                  <c:v>5.8</c:v>
                </c:pt>
                <c:pt idx="10">
                  <c:v>5.2</c:v>
                </c:pt>
                <c:pt idx="11">
                  <c:v>5.4</c:v>
                </c:pt>
                <c:pt idx="12">
                  <c:v>5.8</c:v>
                </c:pt>
                <c:pt idx="13">
                  <c:v>5.7</c:v>
                </c:pt>
                <c:pt idx="14">
                  <c:v>5.9</c:v>
                </c:pt>
                <c:pt idx="15">
                  <c:v>6.1</c:v>
                </c:pt>
                <c:pt idx="16">
                  <c:v>6</c:v>
                </c:pt>
                <c:pt idx="17">
                  <c:v>5.2</c:v>
                </c:pt>
                <c:pt idx="18">
                  <c:v>5.1</c:v>
                </c:pt>
                <c:pt idx="19">
                  <c:v>5.3</c:v>
                </c:pt>
                <c:pt idx="20">
                  <c:v>4.9</c:v>
                </c:pt>
                <c:pt idx="21">
                  <c:v>4.7</c:v>
                </c:pt>
                <c:pt idx="22">
                  <c:v>4.9</c:v>
                </c:pt>
                <c:pt idx="23">
                  <c:v>4.8</c:v>
                </c:pt>
                <c:pt idx="24">
                  <c:v>4.7</c:v>
                </c:pt>
                <c:pt idx="25">
                  <c:v>5.4</c:v>
                </c:pt>
                <c:pt idx="26">
                  <c:v>11.4</c:v>
                </c:pt>
              </c:numCache>
            </c:numRef>
          </c:xVal>
          <c:yVal>
            <c:numRef>
              <c:f>'CS100320A'!$G$16:$G$42</c:f>
              <c:numCache>
                <c:ptCount val="27"/>
                <c:pt idx="0">
                  <c:v>0.025</c:v>
                </c:pt>
                <c:pt idx="1">
                  <c:v>0.07500000000000001</c:v>
                </c:pt>
                <c:pt idx="2">
                  <c:v>0.125</c:v>
                </c:pt>
                <c:pt idx="3">
                  <c:v>0.175</c:v>
                </c:pt>
                <c:pt idx="4">
                  <c:v>0.225</c:v>
                </c:pt>
                <c:pt idx="5">
                  <c:v>0.275</c:v>
                </c:pt>
                <c:pt idx="6">
                  <c:v>0.32499999999999996</c:v>
                </c:pt>
                <c:pt idx="7">
                  <c:v>0.37</c:v>
                </c:pt>
                <c:pt idx="8">
                  <c:v>0.42000000000000004</c:v>
                </c:pt>
                <c:pt idx="9">
                  <c:v>0.475</c:v>
                </c:pt>
                <c:pt idx="10">
                  <c:v>0.525</c:v>
                </c:pt>
                <c:pt idx="11">
                  <c:v>0.5800000000000001</c:v>
                </c:pt>
                <c:pt idx="12">
                  <c:v>0.63</c:v>
                </c:pt>
                <c:pt idx="13">
                  <c:v>0.675</c:v>
                </c:pt>
                <c:pt idx="14">
                  <c:v>0.725</c:v>
                </c:pt>
                <c:pt idx="15">
                  <c:v>0.775</c:v>
                </c:pt>
                <c:pt idx="16">
                  <c:v>0.825</c:v>
                </c:pt>
                <c:pt idx="17">
                  <c:v>0.875</c:v>
                </c:pt>
                <c:pt idx="18">
                  <c:v>0.925</c:v>
                </c:pt>
                <c:pt idx="19">
                  <c:v>0.975</c:v>
                </c:pt>
                <c:pt idx="20">
                  <c:v>1.0150000000000001</c:v>
                </c:pt>
                <c:pt idx="21">
                  <c:v>1.065</c:v>
                </c:pt>
                <c:pt idx="22">
                  <c:v>1.115</c:v>
                </c:pt>
                <c:pt idx="23">
                  <c:v>1.165</c:v>
                </c:pt>
                <c:pt idx="24">
                  <c:v>1.225</c:v>
                </c:pt>
                <c:pt idx="25">
                  <c:v>1.275</c:v>
                </c:pt>
                <c:pt idx="26">
                  <c:v>1.31</c:v>
                </c:pt>
              </c:numCache>
            </c:numRef>
          </c:yVal>
          <c:smooth val="0"/>
        </c:ser>
        <c:ser>
          <c:idx val="3"/>
          <c:order val="3"/>
          <c:tx>
            <c:v>Core 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'CS100320B'!$H$16:$H$41</c:f>
              <c:numCache>
                <c:ptCount val="26"/>
                <c:pt idx="0">
                  <c:v>11.4</c:v>
                </c:pt>
                <c:pt idx="1">
                  <c:v>9.2</c:v>
                </c:pt>
                <c:pt idx="2">
                  <c:v>6.9</c:v>
                </c:pt>
                <c:pt idx="3">
                  <c:v>7.1</c:v>
                </c:pt>
                <c:pt idx="4">
                  <c:v>6.9</c:v>
                </c:pt>
                <c:pt idx="5">
                  <c:v>5.7</c:v>
                </c:pt>
                <c:pt idx="6">
                  <c:v>5.6</c:v>
                </c:pt>
                <c:pt idx="7">
                  <c:v>4.7</c:v>
                </c:pt>
                <c:pt idx="8">
                  <c:v>5.1</c:v>
                </c:pt>
                <c:pt idx="9">
                  <c:v>5.8</c:v>
                </c:pt>
                <c:pt idx="10">
                  <c:v>5.7</c:v>
                </c:pt>
                <c:pt idx="11">
                  <c:v>5</c:v>
                </c:pt>
                <c:pt idx="12">
                  <c:v>5.3</c:v>
                </c:pt>
                <c:pt idx="13">
                  <c:v>5.9</c:v>
                </c:pt>
                <c:pt idx="14">
                  <c:v>5.7</c:v>
                </c:pt>
                <c:pt idx="15">
                  <c:v>6</c:v>
                </c:pt>
                <c:pt idx="16">
                  <c:v>5</c:v>
                </c:pt>
                <c:pt idx="17">
                  <c:v>5.2</c:v>
                </c:pt>
                <c:pt idx="18">
                  <c:v>5.5</c:v>
                </c:pt>
                <c:pt idx="19">
                  <c:v>5.2</c:v>
                </c:pt>
                <c:pt idx="20">
                  <c:v>5.1</c:v>
                </c:pt>
                <c:pt idx="21">
                  <c:v>4.5</c:v>
                </c:pt>
                <c:pt idx="22">
                  <c:v>4.6</c:v>
                </c:pt>
                <c:pt idx="23">
                  <c:v>4.7</c:v>
                </c:pt>
                <c:pt idx="24">
                  <c:v>4.5</c:v>
                </c:pt>
                <c:pt idx="25">
                  <c:v>7.1</c:v>
                </c:pt>
              </c:numCache>
            </c:numRef>
          </c:xVal>
          <c:yVal>
            <c:numRef>
              <c:f>'CS100320B'!$G$16:$G$41</c:f>
              <c:numCache>
                <c:ptCount val="26"/>
                <c:pt idx="0">
                  <c:v>0.025</c:v>
                </c:pt>
                <c:pt idx="1">
                  <c:v>0.07500000000000001</c:v>
                </c:pt>
                <c:pt idx="2">
                  <c:v>0.125</c:v>
                </c:pt>
                <c:pt idx="3">
                  <c:v>0.16999999999999998</c:v>
                </c:pt>
                <c:pt idx="4">
                  <c:v>0.22</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numCache>
            </c:numRef>
          </c:yVal>
          <c:smooth val="0"/>
        </c:ser>
        <c:ser>
          <c:idx val="4"/>
          <c:order val="4"/>
          <c:tx>
            <c:v>Core 5</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xVal>
            <c:numRef>
              <c:f>'CS100320C'!$H$16:$H$40</c:f>
              <c:numCache>
                <c:ptCount val="25"/>
                <c:pt idx="0">
                  <c:v>11.7</c:v>
                </c:pt>
                <c:pt idx="1">
                  <c:v>8.7</c:v>
                </c:pt>
                <c:pt idx="2">
                  <c:v>6.7</c:v>
                </c:pt>
                <c:pt idx="3">
                  <c:v>6.6</c:v>
                </c:pt>
                <c:pt idx="4">
                  <c:v>5.6</c:v>
                </c:pt>
                <c:pt idx="5">
                  <c:v>6.3</c:v>
                </c:pt>
                <c:pt idx="6">
                  <c:v>6.2</c:v>
                </c:pt>
                <c:pt idx="7">
                  <c:v>5.5</c:v>
                </c:pt>
                <c:pt idx="8">
                  <c:v>5.2</c:v>
                </c:pt>
                <c:pt idx="9">
                  <c:v>5.7</c:v>
                </c:pt>
                <c:pt idx="10">
                  <c:v>5.8</c:v>
                </c:pt>
                <c:pt idx="11">
                  <c:v>6</c:v>
                </c:pt>
                <c:pt idx="12">
                  <c:v>5.9</c:v>
                </c:pt>
                <c:pt idx="13">
                  <c:v>5.7</c:v>
                </c:pt>
                <c:pt idx="14">
                  <c:v>5.2</c:v>
                </c:pt>
                <c:pt idx="15">
                  <c:v>5.4</c:v>
                </c:pt>
                <c:pt idx="16">
                  <c:v>5</c:v>
                </c:pt>
                <c:pt idx="17">
                  <c:v>5.7</c:v>
                </c:pt>
                <c:pt idx="18">
                  <c:v>4.9</c:v>
                </c:pt>
                <c:pt idx="19">
                  <c:v>4.7</c:v>
                </c:pt>
                <c:pt idx="20">
                  <c:v>4</c:v>
                </c:pt>
                <c:pt idx="21">
                  <c:v>3.5</c:v>
                </c:pt>
                <c:pt idx="22">
                  <c:v>3.8</c:v>
                </c:pt>
                <c:pt idx="23">
                  <c:v>4.2</c:v>
                </c:pt>
                <c:pt idx="24">
                  <c:v>7.3</c:v>
                </c:pt>
              </c:numCache>
            </c:numRef>
          </c:xVal>
          <c:yVal>
            <c:numRef>
              <c:f>'CS100320C'!$G$16:$G$40</c:f>
              <c:numCache>
                <c:ptCount val="25"/>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1.23</c:v>
                </c:pt>
              </c:numCache>
            </c:numRef>
          </c:yVal>
          <c:smooth val="0"/>
        </c:ser>
        <c:ser>
          <c:idx val="5"/>
          <c:order val="5"/>
          <c:tx>
            <c:v>Core 6</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xVal>
            <c:numRef>
              <c:f>'CS100320D'!$H$16:$H$40</c:f>
              <c:numCache>
                <c:ptCount val="25"/>
                <c:pt idx="1">
                  <c:v>8.2</c:v>
                </c:pt>
                <c:pt idx="2">
                  <c:v>6.5</c:v>
                </c:pt>
                <c:pt idx="3">
                  <c:v>6.1</c:v>
                </c:pt>
                <c:pt idx="4">
                  <c:v>5.6</c:v>
                </c:pt>
                <c:pt idx="5">
                  <c:v>4.8</c:v>
                </c:pt>
                <c:pt idx="6">
                  <c:v>5.3</c:v>
                </c:pt>
                <c:pt idx="7">
                  <c:v>4.5</c:v>
                </c:pt>
                <c:pt idx="8">
                  <c:v>4.8</c:v>
                </c:pt>
                <c:pt idx="9">
                  <c:v>4.9</c:v>
                </c:pt>
                <c:pt idx="10">
                  <c:v>4.2</c:v>
                </c:pt>
                <c:pt idx="11">
                  <c:v>4.4</c:v>
                </c:pt>
                <c:pt idx="12">
                  <c:v>4.2</c:v>
                </c:pt>
                <c:pt idx="13">
                  <c:v>4.5</c:v>
                </c:pt>
                <c:pt idx="14">
                  <c:v>4</c:v>
                </c:pt>
                <c:pt idx="15">
                  <c:v>4.5</c:v>
                </c:pt>
                <c:pt idx="16">
                  <c:v>3.8</c:v>
                </c:pt>
                <c:pt idx="17">
                  <c:v>4.6</c:v>
                </c:pt>
                <c:pt idx="18">
                  <c:v>4.4</c:v>
                </c:pt>
                <c:pt idx="19">
                  <c:v>4.4</c:v>
                </c:pt>
                <c:pt idx="20">
                  <c:v>4.1</c:v>
                </c:pt>
                <c:pt idx="21">
                  <c:v>3.9</c:v>
                </c:pt>
                <c:pt idx="22">
                  <c:v>3.8</c:v>
                </c:pt>
                <c:pt idx="23">
                  <c:v>4.3</c:v>
                </c:pt>
                <c:pt idx="24">
                  <c:v>7.1</c:v>
                </c:pt>
              </c:numCache>
            </c:numRef>
          </c:xVal>
          <c:yVal>
            <c:numRef>
              <c:f>'CS100320D'!$G$16:$G$40</c:f>
              <c:numCache>
                <c:ptCount val="25"/>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c:v>
                </c:pt>
                <c:pt idx="13">
                  <c:v>0.6699999999999999</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numCache>
            </c:numRef>
          </c:yVal>
          <c:smooth val="0"/>
        </c:ser>
        <c:axId val="47602728"/>
        <c:axId val="25771369"/>
      </c:scatterChart>
      <c:valAx>
        <c:axId val="47602728"/>
        <c:scaling>
          <c:orientation val="minMax"/>
        </c:scaling>
        <c:axPos val="t"/>
        <c:title>
          <c:tx>
            <c:rich>
              <a:bodyPr vert="horz" rot="0" anchor="ctr"/>
              <a:lstStyle/>
              <a:p>
                <a:pPr algn="ctr">
                  <a:defRPr/>
                </a:pPr>
                <a:r>
                  <a:rPr lang="en-US" cap="none" sz="1000" b="1" i="0" u="none" baseline="0">
                    <a:solidFill>
                      <a:srgbClr val="000000"/>
                    </a:solidFill>
                  </a:rPr>
                  <a:t>Salinity</a:t>
                </a:r>
              </a:p>
            </c:rich>
          </c:tx>
          <c:layout>
            <c:manualLayout>
              <c:xMode val="factor"/>
              <c:yMode val="factor"/>
              <c:x val="-0.003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5771369"/>
        <c:crosses val="autoZero"/>
        <c:crossBetween val="midCat"/>
        <c:dispUnits/>
      </c:valAx>
      <c:valAx>
        <c:axId val="25771369"/>
        <c:scaling>
          <c:orientation val="maxMin"/>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03"/>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602728"/>
        <c:crosses val="autoZero"/>
        <c:crossBetween val="midCat"/>
        <c:dispUnits/>
      </c:valAx>
      <c:spPr>
        <a:solidFill>
          <a:srgbClr val="FFFFFF"/>
        </a:solidFill>
        <a:ln w="3175">
          <a:noFill/>
        </a:ln>
      </c:spPr>
    </c:plotArea>
    <c:legend>
      <c:legendPos val="r"/>
      <c:layout>
        <c:manualLayout>
          <c:xMode val="edge"/>
          <c:yMode val="edge"/>
          <c:x val="0.83625"/>
          <c:y val="0.36225"/>
          <c:w val="0.1495"/>
          <c:h val="0.27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25"/>
          <c:y val="0.08075"/>
          <c:w val="0.85775"/>
          <c:h val="0.88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80"/>
                </a:solidFill>
              </a:ln>
            </c:spPr>
          </c:marker>
          <c:xVal>
            <c:numRef>
              <c:f>'CS100115'!$H$16:$H$35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'CS100115'!$G$16:$G$35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1482500"/>
        <c:axId val="13342501"/>
      </c:scatterChart>
      <c:valAx>
        <c:axId val="1482500"/>
        <c:scaling>
          <c:orientation val="minMax"/>
        </c:scaling>
        <c:axPos val="t"/>
        <c:title>
          <c:tx>
            <c:rich>
              <a:bodyPr vert="horz" rot="0" anchor="ctr"/>
              <a:lstStyle/>
              <a:p>
                <a:pPr algn="ctr">
                  <a:defRPr/>
                </a:pPr>
                <a:r>
                  <a:rPr lang="en-US" cap="none" sz="375" b="1" i="0" u="none" baseline="0">
                    <a:solidFill>
                      <a:srgbClr val="000000"/>
                    </a:solidFill>
                    <a:latin typeface="Arial"/>
                    <a:ea typeface="Arial"/>
                    <a:cs typeface="Arial"/>
                  </a:rPr>
                  <a:t>Salinity (psu)</a:t>
                </a:r>
              </a:p>
            </c:rich>
          </c:tx>
          <c:layout>
            <c:manualLayout>
              <c:xMode val="factor"/>
              <c:yMode val="factor"/>
              <c:x val="-0.00725"/>
              <c:y val="-0.009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342501"/>
        <c:crosses val="autoZero"/>
        <c:crossBetween val="midCat"/>
        <c:dispUnits/>
      </c:valAx>
      <c:valAx>
        <c:axId val="13342501"/>
        <c:scaling>
          <c:orientation val="maxMin"/>
        </c:scaling>
        <c:axPos val="l"/>
        <c:title>
          <c:tx>
            <c:rich>
              <a:bodyPr vert="horz" rot="-5400000" anchor="ctr"/>
              <a:lstStyle/>
              <a:p>
                <a:pPr algn="ctr">
                  <a:defRPr/>
                </a:pPr>
                <a:r>
                  <a:rPr lang="en-US" cap="none" sz="375" b="1" i="0" u="none" baseline="0">
                    <a:solidFill>
                      <a:srgbClr val="000000"/>
                    </a:solidFill>
                    <a:latin typeface="Arial"/>
                    <a:ea typeface="Arial"/>
                    <a:cs typeface="Arial"/>
                  </a:rPr>
                  <a:t>Depth (m)</a:t>
                </a:r>
              </a:p>
            </c:rich>
          </c:tx>
          <c:layout>
            <c:manualLayout>
              <c:xMode val="factor"/>
              <c:yMode val="factor"/>
              <c:x val="0.001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2500"/>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7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Barrow, May 2010</a:t>
            </a:r>
          </a:p>
        </c:rich>
      </c:tx>
      <c:layout>
        <c:manualLayout>
          <c:xMode val="factor"/>
          <c:yMode val="factor"/>
          <c:x val="-0.00325"/>
          <c:y val="-0.0145"/>
        </c:manualLayout>
      </c:layout>
      <c:spPr>
        <a:noFill/>
        <a:ln>
          <a:noFill/>
        </a:ln>
      </c:spPr>
    </c:title>
    <c:plotArea>
      <c:layout>
        <c:manualLayout>
          <c:xMode val="edge"/>
          <c:yMode val="edge"/>
          <c:x val="0.154"/>
          <c:y val="0.12925"/>
          <c:w val="0.8015"/>
          <c:h val="0.841"/>
        </c:manualLayout>
      </c:layout>
      <c:scatterChart>
        <c:scatterStyle val="lineMarker"/>
        <c:varyColors val="0"/>
        <c:ser>
          <c:idx val="0"/>
          <c:order val="0"/>
          <c:tx>
            <c:v>Core 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'CS100513B'!$H$16:$H$43</c:f>
              <c:numCache>
                <c:ptCount val="28"/>
                <c:pt idx="0">
                  <c:v>8.8</c:v>
                </c:pt>
                <c:pt idx="1">
                  <c:v>8.5</c:v>
                </c:pt>
                <c:pt idx="2">
                  <c:v>7.7</c:v>
                </c:pt>
                <c:pt idx="3">
                  <c:v>5</c:v>
                </c:pt>
                <c:pt idx="4">
                  <c:v>4.8</c:v>
                </c:pt>
                <c:pt idx="5">
                  <c:v>4.8</c:v>
                </c:pt>
                <c:pt idx="6">
                  <c:v>4.7</c:v>
                </c:pt>
                <c:pt idx="7">
                  <c:v>4.1</c:v>
                </c:pt>
                <c:pt idx="8">
                  <c:v>4</c:v>
                </c:pt>
                <c:pt idx="9">
                  <c:v>3.6</c:v>
                </c:pt>
                <c:pt idx="10">
                  <c:v>3.9</c:v>
                </c:pt>
                <c:pt idx="11">
                  <c:v>4.5</c:v>
                </c:pt>
                <c:pt idx="12">
                  <c:v>4.7</c:v>
                </c:pt>
                <c:pt idx="13">
                  <c:v>5</c:v>
                </c:pt>
                <c:pt idx="14">
                  <c:v>5.1</c:v>
                </c:pt>
                <c:pt idx="15">
                  <c:v>4.6</c:v>
                </c:pt>
                <c:pt idx="16">
                  <c:v>4.6</c:v>
                </c:pt>
                <c:pt idx="17">
                  <c:v>4.5</c:v>
                </c:pt>
                <c:pt idx="18">
                  <c:v>4.4</c:v>
                </c:pt>
                <c:pt idx="19">
                  <c:v>4.3</c:v>
                </c:pt>
                <c:pt idx="20">
                  <c:v>4</c:v>
                </c:pt>
                <c:pt idx="21">
                  <c:v>3.9</c:v>
                </c:pt>
                <c:pt idx="22">
                  <c:v>3.9</c:v>
                </c:pt>
                <c:pt idx="23">
                  <c:v>3.9</c:v>
                </c:pt>
                <c:pt idx="24">
                  <c:v>4.4</c:v>
                </c:pt>
                <c:pt idx="25">
                  <c:v>4.6</c:v>
                </c:pt>
                <c:pt idx="26">
                  <c:v>5.4</c:v>
                </c:pt>
                <c:pt idx="27">
                  <c:v>8.1</c:v>
                </c:pt>
              </c:numCache>
            </c:numRef>
          </c:xVal>
          <c:yVal>
            <c:numRef>
              <c:f>'CS100513B'!$G$16:$G$43</c:f>
              <c:numCache>
                <c:ptCount val="28"/>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1.315</c:v>
                </c:pt>
                <c:pt idx="27">
                  <c:v>1.35</c:v>
                </c:pt>
              </c:numCache>
            </c:numRef>
          </c:yVal>
          <c:smooth val="0"/>
        </c:ser>
        <c:ser>
          <c:idx val="1"/>
          <c:order val="1"/>
          <c:tx>
            <c:v>Core 3</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xVal>
            <c:numRef>
              <c:f>'CS100513C'!$H$16:$H$46</c:f>
              <c:numCache>
                <c:ptCount val="31"/>
                <c:pt idx="0">
                  <c:v>9.7</c:v>
                </c:pt>
                <c:pt idx="1">
                  <c:v>8.2</c:v>
                </c:pt>
                <c:pt idx="2">
                  <c:v>8.5</c:v>
                </c:pt>
                <c:pt idx="3">
                  <c:v>5.9</c:v>
                </c:pt>
                <c:pt idx="4">
                  <c:v>5.1</c:v>
                </c:pt>
                <c:pt idx="5">
                  <c:v>5</c:v>
                </c:pt>
                <c:pt idx="6">
                  <c:v>4.8</c:v>
                </c:pt>
                <c:pt idx="7">
                  <c:v>4.5</c:v>
                </c:pt>
                <c:pt idx="8">
                  <c:v>4.2</c:v>
                </c:pt>
                <c:pt idx="9">
                  <c:v>4.8</c:v>
                </c:pt>
                <c:pt idx="10">
                  <c:v>5.3</c:v>
                </c:pt>
                <c:pt idx="11">
                  <c:v>5.1</c:v>
                </c:pt>
                <c:pt idx="12">
                  <c:v>5.3</c:v>
                </c:pt>
                <c:pt idx="13">
                  <c:v>5.7</c:v>
                </c:pt>
                <c:pt idx="14">
                  <c:v>5.3</c:v>
                </c:pt>
                <c:pt idx="15">
                  <c:v>4.7</c:v>
                </c:pt>
                <c:pt idx="16">
                  <c:v>5.4</c:v>
                </c:pt>
                <c:pt idx="17">
                  <c:v>5</c:v>
                </c:pt>
                <c:pt idx="18">
                  <c:v>5</c:v>
                </c:pt>
                <c:pt idx="19">
                  <c:v>5</c:v>
                </c:pt>
                <c:pt idx="20">
                  <c:v>4.4</c:v>
                </c:pt>
                <c:pt idx="21">
                  <c:v>4</c:v>
                </c:pt>
                <c:pt idx="22">
                  <c:v>4.6</c:v>
                </c:pt>
                <c:pt idx="23">
                  <c:v>5.2</c:v>
                </c:pt>
                <c:pt idx="24">
                  <c:v>4.1</c:v>
                </c:pt>
                <c:pt idx="25">
                  <c:v>4.3</c:v>
                </c:pt>
                <c:pt idx="26">
                  <c:v>4.4</c:v>
                </c:pt>
                <c:pt idx="27">
                  <c:v>4.3</c:v>
                </c:pt>
                <c:pt idx="28">
                  <c:v>5.3</c:v>
                </c:pt>
                <c:pt idx="29">
                  <c:v>6.2</c:v>
                </c:pt>
                <c:pt idx="30">
                  <c:v>10.6</c:v>
                </c:pt>
              </c:numCache>
            </c:numRef>
          </c:xVal>
          <c:yVal>
            <c:numRef>
              <c:f>'CS100513C'!$G$16:$G$46</c:f>
              <c:numCache>
                <c:ptCount val="31"/>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1.475</c:v>
                </c:pt>
                <c:pt idx="30">
                  <c:v>1.5150000000000001</c:v>
                </c:pt>
              </c:numCache>
            </c:numRef>
          </c:yVal>
          <c:smooth val="0"/>
        </c:ser>
        <c:ser>
          <c:idx val="2"/>
          <c:order val="2"/>
          <c:tx>
            <c:v>Core 4</c:v>
          </c:tx>
          <c:spPr>
            <a:ln w="254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0713A"/>
                </a:solidFill>
              </a:ln>
            </c:spPr>
          </c:marker>
          <c:xVal>
            <c:numRef>
              <c:f>'CS100514A'!$H$16:$H$44</c:f>
              <c:numCache>
                <c:ptCount val="29"/>
                <c:pt idx="0">
                  <c:v>9.2</c:v>
                </c:pt>
                <c:pt idx="1">
                  <c:v>7.9</c:v>
                </c:pt>
                <c:pt idx="2">
                  <c:v>7.1</c:v>
                </c:pt>
                <c:pt idx="3">
                  <c:v>6.1</c:v>
                </c:pt>
                <c:pt idx="4">
                  <c:v>5.4</c:v>
                </c:pt>
                <c:pt idx="5">
                  <c:v>4.8</c:v>
                </c:pt>
                <c:pt idx="6">
                  <c:v>5</c:v>
                </c:pt>
                <c:pt idx="7">
                  <c:v>4.6</c:v>
                </c:pt>
                <c:pt idx="8">
                  <c:v>4</c:v>
                </c:pt>
                <c:pt idx="9">
                  <c:v>4.7</c:v>
                </c:pt>
                <c:pt idx="10">
                  <c:v>4.8</c:v>
                </c:pt>
                <c:pt idx="11">
                  <c:v>5.3</c:v>
                </c:pt>
                <c:pt idx="12">
                  <c:v>5.2</c:v>
                </c:pt>
                <c:pt idx="13">
                  <c:v>5.1</c:v>
                </c:pt>
                <c:pt idx="14">
                  <c:v>4.9</c:v>
                </c:pt>
                <c:pt idx="15">
                  <c:v>5.1</c:v>
                </c:pt>
                <c:pt idx="16">
                  <c:v>4.8</c:v>
                </c:pt>
                <c:pt idx="17">
                  <c:v>4.5</c:v>
                </c:pt>
                <c:pt idx="18">
                  <c:v>4.9</c:v>
                </c:pt>
                <c:pt idx="19">
                  <c:v>4.4</c:v>
                </c:pt>
                <c:pt idx="20">
                  <c:v>4.2</c:v>
                </c:pt>
                <c:pt idx="21">
                  <c:v>3.7</c:v>
                </c:pt>
                <c:pt idx="22">
                  <c:v>3.4</c:v>
                </c:pt>
                <c:pt idx="23">
                  <c:v>3.6</c:v>
                </c:pt>
                <c:pt idx="24">
                  <c:v>4.1</c:v>
                </c:pt>
                <c:pt idx="25">
                  <c:v>3.9</c:v>
                </c:pt>
                <c:pt idx="26">
                  <c:v>5.2</c:v>
                </c:pt>
                <c:pt idx="27">
                  <c:v>6.8</c:v>
                </c:pt>
                <c:pt idx="28">
                  <c:v>8.2</c:v>
                </c:pt>
              </c:numCache>
            </c:numRef>
          </c:xVal>
          <c:yVal>
            <c:numRef>
              <c:f>'CS100514A'!$G$16:$G$44</c:f>
              <c:numCache>
                <c:ptCount val="29"/>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1.365</c:v>
                </c:pt>
                <c:pt idx="28">
                  <c:v>1.395</c:v>
                </c:pt>
              </c:numCache>
            </c:numRef>
          </c:yVal>
          <c:smooth val="0"/>
        </c:ser>
        <c:ser>
          <c:idx val="3"/>
          <c:order val="3"/>
          <c:tx>
            <c:v>Core 5</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xVal>
            <c:numRef>
              <c:f>'CS100514B'!$H$16:$H$46</c:f>
              <c:numCache>
                <c:ptCount val="31"/>
                <c:pt idx="0">
                  <c:v>9.1</c:v>
                </c:pt>
                <c:pt idx="1">
                  <c:v>8.1</c:v>
                </c:pt>
                <c:pt idx="2">
                  <c:v>6.6</c:v>
                </c:pt>
                <c:pt idx="3">
                  <c:v>6.5</c:v>
                </c:pt>
                <c:pt idx="4">
                  <c:v>5.5</c:v>
                </c:pt>
                <c:pt idx="5">
                  <c:v>4.6</c:v>
                </c:pt>
                <c:pt idx="6">
                  <c:v>4.8</c:v>
                </c:pt>
                <c:pt idx="7">
                  <c:v>4</c:v>
                </c:pt>
                <c:pt idx="8">
                  <c:v>3.8</c:v>
                </c:pt>
                <c:pt idx="9">
                  <c:v>4.5</c:v>
                </c:pt>
                <c:pt idx="10">
                  <c:v>3.9</c:v>
                </c:pt>
                <c:pt idx="11">
                  <c:v>4.4</c:v>
                </c:pt>
                <c:pt idx="12">
                  <c:v>4.7</c:v>
                </c:pt>
                <c:pt idx="13">
                  <c:v>4.7</c:v>
                </c:pt>
                <c:pt idx="14">
                  <c:v>4.5</c:v>
                </c:pt>
                <c:pt idx="15">
                  <c:v>4.5</c:v>
                </c:pt>
                <c:pt idx="16">
                  <c:v>4.4</c:v>
                </c:pt>
                <c:pt idx="17">
                  <c:v>3.8</c:v>
                </c:pt>
                <c:pt idx="18">
                  <c:v>4.2</c:v>
                </c:pt>
                <c:pt idx="19">
                  <c:v>3.9</c:v>
                </c:pt>
                <c:pt idx="20">
                  <c:v>4</c:v>
                </c:pt>
                <c:pt idx="21">
                  <c:v>3.5</c:v>
                </c:pt>
                <c:pt idx="22">
                  <c:v>3.5</c:v>
                </c:pt>
                <c:pt idx="23">
                  <c:v>3.8</c:v>
                </c:pt>
                <c:pt idx="24">
                  <c:v>3.5</c:v>
                </c:pt>
                <c:pt idx="25">
                  <c:v>3.8</c:v>
                </c:pt>
                <c:pt idx="26">
                  <c:v>4.1</c:v>
                </c:pt>
                <c:pt idx="27">
                  <c:v>4.9</c:v>
                </c:pt>
                <c:pt idx="28">
                  <c:v>5.3</c:v>
                </c:pt>
                <c:pt idx="29">
                  <c:v>6.5</c:v>
                </c:pt>
                <c:pt idx="30">
                  <c:v>10.2</c:v>
                </c:pt>
              </c:numCache>
            </c:numRef>
          </c:xVal>
          <c:yVal>
            <c:numRef>
              <c:f>'CS100514B'!$G$16:$G$46</c:f>
              <c:numCache>
                <c:ptCount val="31"/>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1.3250000000000002</c:v>
                </c:pt>
                <c:pt idx="27">
                  <c:v>1.375</c:v>
                </c:pt>
                <c:pt idx="28">
                  <c:v>1.4249999999999998</c:v>
                </c:pt>
                <c:pt idx="29">
                  <c:v>1.475</c:v>
                </c:pt>
                <c:pt idx="30">
                  <c:v>1.5150000000000001</c:v>
                </c:pt>
              </c:numCache>
            </c:numRef>
          </c:yVal>
          <c:smooth val="0"/>
        </c:ser>
        <c:ser>
          <c:idx val="4"/>
          <c:order val="4"/>
          <c:tx>
            <c:v>Core 6</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xVal>
            <c:numRef>
              <c:f>'CS100519'!$H$16:$H$42</c:f>
              <c:numCache>
                <c:ptCount val="27"/>
                <c:pt idx="0">
                  <c:v>6.3</c:v>
                </c:pt>
                <c:pt idx="1">
                  <c:v>6.7</c:v>
                </c:pt>
                <c:pt idx="2">
                  <c:v>6</c:v>
                </c:pt>
                <c:pt idx="3">
                  <c:v>6</c:v>
                </c:pt>
                <c:pt idx="4">
                  <c:v>5.4</c:v>
                </c:pt>
                <c:pt idx="5">
                  <c:v>5</c:v>
                </c:pt>
                <c:pt idx="6">
                  <c:v>4.9</c:v>
                </c:pt>
                <c:pt idx="7">
                  <c:v>4.2</c:v>
                </c:pt>
                <c:pt idx="8">
                  <c:v>4.1</c:v>
                </c:pt>
                <c:pt idx="9">
                  <c:v>4.8</c:v>
                </c:pt>
                <c:pt idx="10">
                  <c:v>4.4</c:v>
                </c:pt>
                <c:pt idx="11">
                  <c:v>4.1</c:v>
                </c:pt>
                <c:pt idx="12">
                  <c:v>4.4</c:v>
                </c:pt>
                <c:pt idx="13">
                  <c:v>4.1</c:v>
                </c:pt>
                <c:pt idx="14">
                  <c:v>4</c:v>
                </c:pt>
                <c:pt idx="15">
                  <c:v>3.6</c:v>
                </c:pt>
                <c:pt idx="16">
                  <c:v>3.9</c:v>
                </c:pt>
                <c:pt idx="17">
                  <c:v>3.6</c:v>
                </c:pt>
                <c:pt idx="18">
                  <c:v>3.5</c:v>
                </c:pt>
                <c:pt idx="19">
                  <c:v>3.2</c:v>
                </c:pt>
                <c:pt idx="20">
                  <c:v>3.3</c:v>
                </c:pt>
                <c:pt idx="21">
                  <c:v>3.3</c:v>
                </c:pt>
                <c:pt idx="22">
                  <c:v>3.6</c:v>
                </c:pt>
                <c:pt idx="23">
                  <c:v>4</c:v>
                </c:pt>
                <c:pt idx="24">
                  <c:v>4.9</c:v>
                </c:pt>
                <c:pt idx="25">
                  <c:v>6.6</c:v>
                </c:pt>
                <c:pt idx="26">
                  <c:v>8.7</c:v>
                </c:pt>
              </c:numCache>
            </c:numRef>
          </c:xVal>
          <c:yVal>
            <c:numRef>
              <c:f>'CS100519'!$G$16:$G$42</c:f>
              <c:numCache>
                <c:ptCount val="27"/>
                <c:pt idx="0">
                  <c:v>0.025</c:v>
                </c:pt>
                <c:pt idx="1">
                  <c:v>0.07500000000000001</c:v>
                </c:pt>
                <c:pt idx="2">
                  <c:v>0.125</c:v>
                </c:pt>
                <c:pt idx="3">
                  <c:v>0.175</c:v>
                </c:pt>
                <c:pt idx="4">
                  <c:v>0.225</c:v>
                </c:pt>
                <c:pt idx="5">
                  <c:v>0.275</c:v>
                </c:pt>
                <c:pt idx="6">
                  <c:v>0.32499999999999996</c:v>
                </c:pt>
                <c:pt idx="7">
                  <c:v>0.375</c:v>
                </c:pt>
                <c:pt idx="8">
                  <c:v>0.42500000000000004</c:v>
                </c:pt>
                <c:pt idx="9">
                  <c:v>0.475</c:v>
                </c:pt>
                <c:pt idx="10">
                  <c:v>0.525</c:v>
                </c:pt>
                <c:pt idx="11">
                  <c:v>0.575</c:v>
                </c:pt>
                <c:pt idx="12">
                  <c:v>0.625</c:v>
                </c:pt>
                <c:pt idx="13">
                  <c:v>0.675</c:v>
                </c:pt>
                <c:pt idx="14">
                  <c:v>0.725</c:v>
                </c:pt>
                <c:pt idx="15">
                  <c:v>0.775</c:v>
                </c:pt>
                <c:pt idx="16">
                  <c:v>0.825</c:v>
                </c:pt>
                <c:pt idx="17">
                  <c:v>0.875</c:v>
                </c:pt>
                <c:pt idx="18">
                  <c:v>0.925</c:v>
                </c:pt>
                <c:pt idx="19">
                  <c:v>0.975</c:v>
                </c:pt>
                <c:pt idx="20">
                  <c:v>1.025</c:v>
                </c:pt>
                <c:pt idx="21">
                  <c:v>1.0750000000000002</c:v>
                </c:pt>
                <c:pt idx="22">
                  <c:v>1.125</c:v>
                </c:pt>
                <c:pt idx="23">
                  <c:v>1.1749999999999998</c:v>
                </c:pt>
                <c:pt idx="24">
                  <c:v>1.225</c:v>
                </c:pt>
                <c:pt idx="25">
                  <c:v>1.275</c:v>
                </c:pt>
                <c:pt idx="26">
                  <c:v>1.315</c:v>
                </c:pt>
              </c:numCache>
            </c:numRef>
          </c:yVal>
          <c:smooth val="0"/>
        </c:ser>
        <c:axId val="30615730"/>
        <c:axId val="7106115"/>
      </c:scatterChart>
      <c:valAx>
        <c:axId val="30615730"/>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3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7106115"/>
        <c:crosses val="autoZero"/>
        <c:crossBetween val="midCat"/>
        <c:dispUnits/>
      </c:valAx>
      <c:valAx>
        <c:axId val="710611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0875"/>
              <c:y val="-0.000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15730"/>
        <c:crosses val="autoZero"/>
        <c:crossBetween val="midCat"/>
        <c:dispUnits/>
      </c:valAx>
      <c:spPr>
        <a:solidFill>
          <a:srgbClr val="FFFFFF"/>
        </a:solidFill>
        <a:ln w="3175">
          <a:noFill/>
        </a:ln>
      </c:spPr>
    </c:plotArea>
    <c:legend>
      <c:legendPos val="r"/>
      <c:layout>
        <c:manualLayout>
          <c:xMode val="edge"/>
          <c:yMode val="edge"/>
          <c:x val="0.74925"/>
          <c:y val="0.389"/>
          <c:w val="0.235"/>
          <c:h val="0.2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4"/>
          <c:y val="-0.01125"/>
        </c:manualLayout>
      </c:layout>
      <c:spPr>
        <a:noFill/>
        <a:ln>
          <a:noFill/>
        </a:ln>
      </c:spPr>
      <c:txPr>
        <a:bodyPr vert="horz" rot="0"/>
        <a:lstStyle/>
        <a:p>
          <a:pPr>
            <a:defRPr lang="en-US" cap="none" sz="1200" b="0" i="0" u="none" baseline="0">
              <a:solidFill>
                <a:srgbClr val="000000"/>
              </a:solidFill>
            </a:defRPr>
          </a:pPr>
        </a:p>
      </c:txPr>
    </c:title>
    <c:plotArea>
      <c:layout>
        <c:manualLayout>
          <c:xMode val="edge"/>
          <c:yMode val="edge"/>
          <c:x val="0.024"/>
          <c:y val="0.27075"/>
          <c:w val="0.95175"/>
          <c:h val="0.72075"/>
        </c:manualLayout>
      </c:layout>
      <c:scatterChart>
        <c:scatterStyle val="lineMarker"/>
        <c:varyColors val="0"/>
        <c:ser>
          <c:idx val="0"/>
          <c:order val="0"/>
          <c:tx>
            <c:v>Chl-a, ug/l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'CS100115'!$L$16:$L$35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'CS100115'!$G$16:$G$35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ser>
        <c:axId val="52973646"/>
        <c:axId val="7000767"/>
      </c:scatterChart>
      <c:valAx>
        <c:axId val="52973646"/>
        <c:scaling>
          <c:orientation val="minMax"/>
        </c:scaling>
        <c:axPos val="t"/>
        <c:delete val="0"/>
        <c:numFmt formatCode="General" sourceLinked="1"/>
        <c:majorTickMark val="out"/>
        <c:minorTickMark val="none"/>
        <c:tickLblPos val="nextTo"/>
        <c:spPr>
          <a:ln w="3175">
            <a:solidFill>
              <a:srgbClr val="808080"/>
            </a:solidFill>
          </a:ln>
        </c:spPr>
        <c:crossAx val="7000767"/>
        <c:crosses val="autoZero"/>
        <c:crossBetween val="midCat"/>
        <c:dispUnits/>
      </c:valAx>
      <c:valAx>
        <c:axId val="7000767"/>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36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117"/>
          <c:w val="0.8445"/>
          <c:h val="0.866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'CS100319A'!$H$16:$H$41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'CS100319A'!$G$16:$G$41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axId val="63006904"/>
        <c:axId val="30191225"/>
      </c:scatterChart>
      <c:valAx>
        <c:axId val="63006904"/>
        <c:scaling>
          <c:orientation val="minMax"/>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0191225"/>
        <c:crosses val="autoZero"/>
        <c:crossBetween val="midCat"/>
        <c:dispUnits/>
      </c:valAx>
      <c:valAx>
        <c:axId val="30191225"/>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1"/>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0690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
          <c:y val="0.11675"/>
          <c:w val="0.854"/>
          <c:h val="0.866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'CS100319B'!$H$16:$H$41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'CS100319B'!$G$16:$G$41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axId val="3285570"/>
        <c:axId val="29570131"/>
      </c:scatterChart>
      <c:valAx>
        <c:axId val="3285570"/>
        <c:scaling>
          <c:orientation val="minMax"/>
        </c:scaling>
        <c:axPos val="t"/>
        <c:title>
          <c:tx>
            <c:rich>
              <a:bodyPr vert="horz" rot="0" anchor="ctr"/>
              <a:lstStyle/>
              <a:p>
                <a:pPr algn="ctr">
                  <a:defRPr/>
                </a:pPr>
                <a:r>
                  <a:rPr lang="en-US" cap="none" sz="1000" b="1"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9570131"/>
        <c:crosses val="autoZero"/>
        <c:crossBetween val="midCat"/>
        <c:dispUnits/>
      </c:valAx>
      <c:valAx>
        <c:axId val="29570131"/>
        <c:scaling>
          <c:orientation val="maxMin"/>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1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557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114"/>
          <c:w val="0.8495"/>
          <c:h val="0.876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'CS100320A'!$H$16:$H$42</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'CS100320A'!$G$16:$G$42</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axId val="64804588"/>
        <c:axId val="46370381"/>
      </c:scatterChart>
      <c:valAx>
        <c:axId val="64804588"/>
        <c:scaling>
          <c:orientation val="minMax"/>
        </c:scaling>
        <c:axPos val="t"/>
        <c:title>
          <c:tx>
            <c:rich>
              <a:bodyPr vert="horz" rot="0" anchor="ctr"/>
              <a:lstStyle/>
              <a:p>
                <a:pPr algn="ctr">
                  <a:defRPr/>
                </a:pPr>
                <a:r>
                  <a:rPr lang="en-US" cap="none" sz="1000" b="1" i="0" u="none" baseline="0">
                    <a:solidFill>
                      <a:srgbClr val="000000"/>
                    </a:solidFill>
                  </a:rPr>
                  <a:t>Salinity</a:t>
                </a:r>
              </a:p>
            </c:rich>
          </c:tx>
          <c:layout>
            <c:manualLayout>
              <c:xMode val="factor"/>
              <c:yMode val="factor"/>
              <c:x val="-0.004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6370381"/>
        <c:crosses val="autoZero"/>
        <c:crossBetween val="midCat"/>
        <c:dispUnits/>
      </c:valAx>
      <c:valAx>
        <c:axId val="46370381"/>
        <c:scaling>
          <c:orientation val="maxMin"/>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10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045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
          <c:y val="0.119"/>
          <c:w val="0.8295"/>
          <c:h val="0.868"/>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'CS100320B'!$H$16:$H$41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xVal>
          <c:yVal>
            <c:numRef>
              <c:f>'CS100320B'!$G$16:$G$41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yVal>
          <c:smooth val="0"/>
        </c:ser>
        <c:axId val="14680246"/>
        <c:axId val="65013351"/>
      </c:scatterChart>
      <c:valAx>
        <c:axId val="14680246"/>
        <c:scaling>
          <c:orientation val="minMax"/>
          <c:max val="15"/>
          <c:min val="0"/>
        </c:scaling>
        <c:axPos val="t"/>
        <c:title>
          <c:tx>
            <c:rich>
              <a:bodyPr vert="horz" rot="0" anchor="ctr"/>
              <a:lstStyle/>
              <a:p>
                <a:pPr algn="ctr">
                  <a:defRPr/>
                </a:pPr>
                <a:r>
                  <a:rPr lang="en-US" cap="none" sz="1000" b="0"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5013351"/>
        <c:crosses val="autoZero"/>
        <c:crossBetween val="midCat"/>
        <c:dispUnits/>
      </c:valAx>
      <c:valAx>
        <c:axId val="65013351"/>
        <c:scaling>
          <c:orientation val="maxMin"/>
        </c:scaling>
        <c:axPos val="l"/>
        <c:title>
          <c:tx>
            <c:rich>
              <a:bodyPr vert="horz" rot="-5400000" anchor="ctr"/>
              <a:lstStyle/>
              <a:p>
                <a:pPr algn="ctr">
                  <a:defRPr/>
                </a:pPr>
                <a:r>
                  <a:rPr lang="en-US" cap="none" sz="1000" b="0" i="0" u="none" baseline="0">
                    <a:solidFill>
                      <a:srgbClr val="000000"/>
                    </a:solidFill>
                  </a:rPr>
                  <a:t>Depth (m)</a:t>
                </a:r>
              </a:p>
            </c:rich>
          </c:tx>
          <c:layout>
            <c:manualLayout>
              <c:xMode val="factor"/>
              <c:yMode val="factor"/>
              <c:x val="-0.0122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8024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675"/>
          <c:y val="0.119"/>
          <c:w val="0.8535"/>
          <c:h val="0.871"/>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'CS100320C'!$H$16:$H$40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xVal>
          <c:yVal>
            <c:numRef>
              <c:f>'CS100320C'!$G$16:$G$40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yVal>
          <c:smooth val="0"/>
        </c:ser>
        <c:axId val="48249248"/>
        <c:axId val="31590049"/>
      </c:scatterChart>
      <c:valAx>
        <c:axId val="48249248"/>
        <c:scaling>
          <c:orientation val="minMax"/>
        </c:scaling>
        <c:axPos val="t"/>
        <c:title>
          <c:tx>
            <c:rich>
              <a:bodyPr vert="horz" rot="0" anchor="ctr"/>
              <a:lstStyle/>
              <a:p>
                <a:pPr algn="ctr">
                  <a:defRPr/>
                </a:pPr>
                <a:r>
                  <a:rPr lang="en-US" cap="none" sz="1000" b="1" i="0" u="none" baseline="0">
                    <a:solidFill>
                      <a:srgbClr val="000000"/>
                    </a:solidFill>
                  </a:rPr>
                  <a:t>Salinity</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1590049"/>
        <c:crosses val="autoZero"/>
        <c:crossBetween val="midCat"/>
        <c:dispUnits/>
      </c:valAx>
      <c:valAx>
        <c:axId val="31590049"/>
        <c:scaling>
          <c:orientation val="maxMin"/>
        </c:scaling>
        <c:axPos val="l"/>
        <c:title>
          <c:tx>
            <c:rich>
              <a:bodyPr vert="horz" rot="-5400000" anchor="ctr"/>
              <a:lstStyle/>
              <a:p>
                <a:pPr algn="ctr">
                  <a:defRPr/>
                </a:pPr>
                <a:r>
                  <a:rPr lang="en-US" cap="none" sz="1000" b="1" i="0" u="none" baseline="0">
                    <a:solidFill>
                      <a:srgbClr val="000000"/>
                    </a:solidFill>
                  </a:rPr>
                  <a:t>Depth (m)</a:t>
                </a:r>
              </a:p>
            </c:rich>
          </c:tx>
          <c:layout>
            <c:manualLayout>
              <c:xMode val="factor"/>
              <c:yMode val="factor"/>
              <c:x val="-0.010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4924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542925</xdr:colOff>
      <xdr:row>13</xdr:row>
      <xdr:rowOff>95250</xdr:rowOff>
    </xdr:from>
    <xdr:to>
      <xdr:col>16</xdr:col>
      <xdr:colOff>123825</xdr:colOff>
      <xdr:row>34</xdr:row>
      <xdr:rowOff>9525</xdr:rowOff>
    </xdr:to>
    <xdr:graphicFrame>
      <xdr:nvGraphicFramePr>
        <xdr:cNvPr id="1" name="Chart 1"/>
        <xdr:cNvGraphicFramePr/>
      </xdr:nvGraphicFramePr>
      <xdr:xfrm>
        <a:off x="8286750" y="2200275"/>
        <a:ext cx="1943100" cy="3314700"/>
      </xdr:xfrm>
      <a:graphic>
        <a:graphicData uri="http://schemas.openxmlformats.org/drawingml/2006/chart">
          <c:chart xmlns:c="http://schemas.openxmlformats.org/drawingml/2006/chart" r:id="rId1"/>
        </a:graphicData>
      </a:graphic>
    </xdr:graphicFrame>
    <xdr:clientData/>
  </xdr:twoCellAnchor>
  <xdr:twoCellAnchor>
    <xdr:from>
      <xdr:col>16</xdr:col>
      <xdr:colOff>200025</xdr:colOff>
      <xdr:row>13</xdr:row>
      <xdr:rowOff>85725</xdr:rowOff>
    </xdr:from>
    <xdr:to>
      <xdr:col>19</xdr:col>
      <xdr:colOff>238125</xdr:colOff>
      <xdr:row>34</xdr:row>
      <xdr:rowOff>104775</xdr:rowOff>
    </xdr:to>
    <xdr:graphicFrame>
      <xdr:nvGraphicFramePr>
        <xdr:cNvPr id="2" name="Chart 2"/>
        <xdr:cNvGraphicFramePr/>
      </xdr:nvGraphicFramePr>
      <xdr:xfrm>
        <a:off x="10306050" y="2190750"/>
        <a:ext cx="1809750" cy="341947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14</xdr:row>
      <xdr:rowOff>28575</xdr:rowOff>
    </xdr:from>
    <xdr:to>
      <xdr:col>16</xdr:col>
      <xdr:colOff>9525</xdr:colOff>
      <xdr:row>56</xdr:row>
      <xdr:rowOff>66675</xdr:rowOff>
    </xdr:to>
    <xdr:graphicFrame>
      <xdr:nvGraphicFramePr>
        <xdr:cNvPr id="1" name="Chart 1"/>
        <xdr:cNvGraphicFramePr/>
      </xdr:nvGraphicFramePr>
      <xdr:xfrm>
        <a:off x="6629400" y="2295525"/>
        <a:ext cx="2828925" cy="68389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13</xdr:row>
      <xdr:rowOff>123825</xdr:rowOff>
    </xdr:from>
    <xdr:to>
      <xdr:col>22</xdr:col>
      <xdr:colOff>0</xdr:colOff>
      <xdr:row>56</xdr:row>
      <xdr:rowOff>0</xdr:rowOff>
    </xdr:to>
    <xdr:graphicFrame>
      <xdr:nvGraphicFramePr>
        <xdr:cNvPr id="1" name="Chart 1"/>
        <xdr:cNvGraphicFramePr/>
      </xdr:nvGraphicFramePr>
      <xdr:xfrm>
        <a:off x="7762875" y="2228850"/>
        <a:ext cx="5762625" cy="68389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14</xdr:row>
      <xdr:rowOff>28575</xdr:rowOff>
    </xdr:from>
    <xdr:to>
      <xdr:col>17</xdr:col>
      <xdr:colOff>9525</xdr:colOff>
      <xdr:row>55</xdr:row>
      <xdr:rowOff>66675</xdr:rowOff>
    </xdr:to>
    <xdr:graphicFrame>
      <xdr:nvGraphicFramePr>
        <xdr:cNvPr id="1" name="Chart 1"/>
        <xdr:cNvGraphicFramePr/>
      </xdr:nvGraphicFramePr>
      <xdr:xfrm>
        <a:off x="7753350" y="2295525"/>
        <a:ext cx="2828925" cy="6677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14</xdr:row>
      <xdr:rowOff>28575</xdr:rowOff>
    </xdr:from>
    <xdr:to>
      <xdr:col>16</xdr:col>
      <xdr:colOff>9525</xdr:colOff>
      <xdr:row>55</xdr:row>
      <xdr:rowOff>66675</xdr:rowOff>
    </xdr:to>
    <xdr:graphicFrame>
      <xdr:nvGraphicFramePr>
        <xdr:cNvPr id="1" name="Chart 1"/>
        <xdr:cNvGraphicFramePr/>
      </xdr:nvGraphicFramePr>
      <xdr:xfrm>
        <a:off x="7162800" y="2295525"/>
        <a:ext cx="2828925" cy="66770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20</xdr:row>
      <xdr:rowOff>0</xdr:rowOff>
    </xdr:from>
    <xdr:to>
      <xdr:col>8</xdr:col>
      <xdr:colOff>57150</xdr:colOff>
      <xdr:row>42</xdr:row>
      <xdr:rowOff>38100</xdr:rowOff>
    </xdr:to>
    <xdr:graphicFrame>
      <xdr:nvGraphicFramePr>
        <xdr:cNvPr id="1" name="Chart 1"/>
        <xdr:cNvGraphicFramePr/>
      </xdr:nvGraphicFramePr>
      <xdr:xfrm>
        <a:off x="2609850" y="323850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466725</xdr:colOff>
      <xdr:row>9</xdr:row>
      <xdr:rowOff>95250</xdr:rowOff>
    </xdr:from>
    <xdr:to>
      <xdr:col>20</xdr:col>
      <xdr:colOff>514350</xdr:colOff>
      <xdr:row>31</xdr:row>
      <xdr:rowOff>133350</xdr:rowOff>
    </xdr:to>
    <xdr:graphicFrame>
      <xdr:nvGraphicFramePr>
        <xdr:cNvPr id="1" name="Chart 1"/>
        <xdr:cNvGraphicFramePr/>
      </xdr:nvGraphicFramePr>
      <xdr:xfrm>
        <a:off x="10153650" y="155257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17</xdr:row>
      <xdr:rowOff>114300</xdr:rowOff>
    </xdr:from>
    <xdr:to>
      <xdr:col>8</xdr:col>
      <xdr:colOff>123825</xdr:colOff>
      <xdr:row>39</xdr:row>
      <xdr:rowOff>152400</xdr:rowOff>
    </xdr:to>
    <xdr:graphicFrame>
      <xdr:nvGraphicFramePr>
        <xdr:cNvPr id="1" name="Chart 1"/>
        <xdr:cNvGraphicFramePr/>
      </xdr:nvGraphicFramePr>
      <xdr:xfrm>
        <a:off x="2676525" y="286702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11</xdr:row>
      <xdr:rowOff>76200</xdr:rowOff>
    </xdr:from>
    <xdr:to>
      <xdr:col>16</xdr:col>
      <xdr:colOff>104775</xdr:colOff>
      <xdr:row>33</xdr:row>
      <xdr:rowOff>114300</xdr:rowOff>
    </xdr:to>
    <xdr:graphicFrame>
      <xdr:nvGraphicFramePr>
        <xdr:cNvPr id="1" name="Chart 1"/>
        <xdr:cNvGraphicFramePr/>
      </xdr:nvGraphicFramePr>
      <xdr:xfrm>
        <a:off x="7381875" y="185737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8</xdr:row>
      <xdr:rowOff>142875</xdr:rowOff>
    </xdr:from>
    <xdr:to>
      <xdr:col>22</xdr:col>
      <xdr:colOff>95250</xdr:colOff>
      <xdr:row>31</xdr:row>
      <xdr:rowOff>19050</xdr:rowOff>
    </xdr:to>
    <xdr:graphicFrame>
      <xdr:nvGraphicFramePr>
        <xdr:cNvPr id="1" name="Chart 1"/>
        <xdr:cNvGraphicFramePr/>
      </xdr:nvGraphicFramePr>
      <xdr:xfrm>
        <a:off x="10915650" y="143827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9</xdr:row>
      <xdr:rowOff>114300</xdr:rowOff>
    </xdr:from>
    <xdr:to>
      <xdr:col>17</xdr:col>
      <xdr:colOff>76200</xdr:colOff>
      <xdr:row>31</xdr:row>
      <xdr:rowOff>152400</xdr:rowOff>
    </xdr:to>
    <xdr:graphicFrame>
      <xdr:nvGraphicFramePr>
        <xdr:cNvPr id="1" name="Chart 1"/>
        <xdr:cNvGraphicFramePr/>
      </xdr:nvGraphicFramePr>
      <xdr:xfrm>
        <a:off x="8591550" y="157162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14</xdr:row>
      <xdr:rowOff>9525</xdr:rowOff>
    </xdr:from>
    <xdr:to>
      <xdr:col>16</xdr:col>
      <xdr:colOff>47625</xdr:colOff>
      <xdr:row>35</xdr:row>
      <xdr:rowOff>57150</xdr:rowOff>
    </xdr:to>
    <xdr:graphicFrame>
      <xdr:nvGraphicFramePr>
        <xdr:cNvPr id="1" name="Chart 1"/>
        <xdr:cNvGraphicFramePr/>
      </xdr:nvGraphicFramePr>
      <xdr:xfrm>
        <a:off x="8229600" y="2276475"/>
        <a:ext cx="1800225" cy="3448050"/>
      </xdr:xfrm>
      <a:graphic>
        <a:graphicData uri="http://schemas.openxmlformats.org/drawingml/2006/chart">
          <c:chart xmlns:c="http://schemas.openxmlformats.org/drawingml/2006/chart" r:id="rId1"/>
        </a:graphicData>
      </a:graphic>
    </xdr:graphicFrame>
    <xdr:clientData/>
  </xdr:twoCellAnchor>
  <xdr:twoCellAnchor>
    <xdr:from>
      <xdr:col>16</xdr:col>
      <xdr:colOff>180975</xdr:colOff>
      <xdr:row>13</xdr:row>
      <xdr:rowOff>161925</xdr:rowOff>
    </xdr:from>
    <xdr:to>
      <xdr:col>18</xdr:col>
      <xdr:colOff>457200</xdr:colOff>
      <xdr:row>35</xdr:row>
      <xdr:rowOff>95250</xdr:rowOff>
    </xdr:to>
    <xdr:graphicFrame>
      <xdr:nvGraphicFramePr>
        <xdr:cNvPr id="2" name="Chart 2"/>
        <xdr:cNvGraphicFramePr/>
      </xdr:nvGraphicFramePr>
      <xdr:xfrm>
        <a:off x="10163175" y="2266950"/>
        <a:ext cx="1457325" cy="3495675"/>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20</xdr:row>
      <xdr:rowOff>66675</xdr:rowOff>
    </xdr:from>
    <xdr:to>
      <xdr:col>14</xdr:col>
      <xdr:colOff>123825</xdr:colOff>
      <xdr:row>42</xdr:row>
      <xdr:rowOff>104775</xdr:rowOff>
    </xdr:to>
    <xdr:graphicFrame>
      <xdr:nvGraphicFramePr>
        <xdr:cNvPr id="1" name="Chart 1"/>
        <xdr:cNvGraphicFramePr/>
      </xdr:nvGraphicFramePr>
      <xdr:xfrm>
        <a:off x="6867525" y="330517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21</xdr:row>
      <xdr:rowOff>66675</xdr:rowOff>
    </xdr:from>
    <xdr:to>
      <xdr:col>13</xdr:col>
      <xdr:colOff>285750</xdr:colOff>
      <xdr:row>43</xdr:row>
      <xdr:rowOff>104775</xdr:rowOff>
    </xdr:to>
    <xdr:graphicFrame>
      <xdr:nvGraphicFramePr>
        <xdr:cNvPr id="1" name="Chart 1"/>
        <xdr:cNvGraphicFramePr/>
      </xdr:nvGraphicFramePr>
      <xdr:xfrm>
        <a:off x="6438900" y="346710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17</xdr:row>
      <xdr:rowOff>0</xdr:rowOff>
    </xdr:from>
    <xdr:to>
      <xdr:col>13</xdr:col>
      <xdr:colOff>114300</xdr:colOff>
      <xdr:row>39</xdr:row>
      <xdr:rowOff>38100</xdr:rowOff>
    </xdr:to>
    <xdr:graphicFrame>
      <xdr:nvGraphicFramePr>
        <xdr:cNvPr id="1" name="Chart 1"/>
        <xdr:cNvGraphicFramePr/>
      </xdr:nvGraphicFramePr>
      <xdr:xfrm>
        <a:off x="6267450" y="275272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19</xdr:row>
      <xdr:rowOff>19050</xdr:rowOff>
    </xdr:from>
    <xdr:to>
      <xdr:col>13</xdr:col>
      <xdr:colOff>457200</xdr:colOff>
      <xdr:row>41</xdr:row>
      <xdr:rowOff>57150</xdr:rowOff>
    </xdr:to>
    <xdr:graphicFrame>
      <xdr:nvGraphicFramePr>
        <xdr:cNvPr id="1" name="Chart 1"/>
        <xdr:cNvGraphicFramePr/>
      </xdr:nvGraphicFramePr>
      <xdr:xfrm>
        <a:off x="6610350" y="3095625"/>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18</xdr:row>
      <xdr:rowOff>38100</xdr:rowOff>
    </xdr:from>
    <xdr:to>
      <xdr:col>13</xdr:col>
      <xdr:colOff>228600</xdr:colOff>
      <xdr:row>40</xdr:row>
      <xdr:rowOff>76200</xdr:rowOff>
    </xdr:to>
    <xdr:graphicFrame>
      <xdr:nvGraphicFramePr>
        <xdr:cNvPr id="1" name="Chart 1"/>
        <xdr:cNvGraphicFramePr/>
      </xdr:nvGraphicFramePr>
      <xdr:xfrm>
        <a:off x="6381750" y="295275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18</xdr:row>
      <xdr:rowOff>19050</xdr:rowOff>
    </xdr:from>
    <xdr:to>
      <xdr:col>13</xdr:col>
      <xdr:colOff>180975</xdr:colOff>
      <xdr:row>40</xdr:row>
      <xdr:rowOff>57150</xdr:rowOff>
    </xdr:to>
    <xdr:graphicFrame>
      <xdr:nvGraphicFramePr>
        <xdr:cNvPr id="1" name="Chart 1"/>
        <xdr:cNvGraphicFramePr/>
      </xdr:nvGraphicFramePr>
      <xdr:xfrm>
        <a:off x="6334125" y="293370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352425</xdr:colOff>
      <xdr:row>18</xdr:row>
      <xdr:rowOff>76200</xdr:rowOff>
    </xdr:from>
    <xdr:to>
      <xdr:col>14</xdr:col>
      <xdr:colOff>400050</xdr:colOff>
      <xdr:row>40</xdr:row>
      <xdr:rowOff>114300</xdr:rowOff>
    </xdr:to>
    <xdr:graphicFrame>
      <xdr:nvGraphicFramePr>
        <xdr:cNvPr id="1" name="Chart 1"/>
        <xdr:cNvGraphicFramePr/>
      </xdr:nvGraphicFramePr>
      <xdr:xfrm>
        <a:off x="7143750" y="299085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19050</xdr:rowOff>
    </xdr:from>
    <xdr:to>
      <xdr:col>7</xdr:col>
      <xdr:colOff>400050</xdr:colOff>
      <xdr:row>32</xdr:row>
      <xdr:rowOff>9525</xdr:rowOff>
    </xdr:to>
    <xdr:graphicFrame>
      <xdr:nvGraphicFramePr>
        <xdr:cNvPr id="1" name="Chart 1"/>
        <xdr:cNvGraphicFramePr/>
      </xdr:nvGraphicFramePr>
      <xdr:xfrm>
        <a:off x="1133475" y="504825"/>
        <a:ext cx="3400425" cy="4686300"/>
      </xdr:xfrm>
      <a:graphic>
        <a:graphicData uri="http://schemas.openxmlformats.org/drawingml/2006/chart">
          <c:chart xmlns:c="http://schemas.openxmlformats.org/drawingml/2006/chart" r:id="rId1"/>
        </a:graphicData>
      </a:graphic>
    </xdr:graphicFrame>
    <xdr:clientData/>
  </xdr:twoCellAnchor>
  <xdr:twoCellAnchor>
    <xdr:from>
      <xdr:col>8</xdr:col>
      <xdr:colOff>257175</xdr:colOff>
      <xdr:row>3</xdr:row>
      <xdr:rowOff>9525</xdr:rowOff>
    </xdr:from>
    <xdr:to>
      <xdr:col>13</xdr:col>
      <xdr:colOff>428625</xdr:colOff>
      <xdr:row>35</xdr:row>
      <xdr:rowOff>152400</xdr:rowOff>
    </xdr:to>
    <xdr:graphicFrame>
      <xdr:nvGraphicFramePr>
        <xdr:cNvPr id="2" name="Chart 1"/>
        <xdr:cNvGraphicFramePr/>
      </xdr:nvGraphicFramePr>
      <xdr:xfrm>
        <a:off x="4981575" y="495300"/>
        <a:ext cx="3124200" cy="5324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13</xdr:row>
      <xdr:rowOff>123825</xdr:rowOff>
    </xdr:from>
    <xdr:to>
      <xdr:col>10</xdr:col>
      <xdr:colOff>238125</xdr:colOff>
      <xdr:row>36</xdr:row>
      <xdr:rowOff>0</xdr:rowOff>
    </xdr:to>
    <xdr:graphicFrame>
      <xdr:nvGraphicFramePr>
        <xdr:cNvPr id="1" name="Chart 1"/>
        <xdr:cNvGraphicFramePr/>
      </xdr:nvGraphicFramePr>
      <xdr:xfrm>
        <a:off x="3762375" y="2228850"/>
        <a:ext cx="2409825" cy="36004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447675</xdr:colOff>
      <xdr:row>16</xdr:row>
      <xdr:rowOff>66675</xdr:rowOff>
    </xdr:from>
    <xdr:to>
      <xdr:col>13</xdr:col>
      <xdr:colOff>561975</xdr:colOff>
      <xdr:row>38</xdr:row>
      <xdr:rowOff>114300</xdr:rowOff>
    </xdr:to>
    <xdr:graphicFrame>
      <xdr:nvGraphicFramePr>
        <xdr:cNvPr id="1" name="Chart 3"/>
        <xdr:cNvGraphicFramePr/>
      </xdr:nvGraphicFramePr>
      <xdr:xfrm>
        <a:off x="6296025" y="2657475"/>
        <a:ext cx="2476500" cy="3609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323850</xdr:colOff>
      <xdr:row>15</xdr:row>
      <xdr:rowOff>0</xdr:rowOff>
    </xdr:from>
    <xdr:to>
      <xdr:col>13</xdr:col>
      <xdr:colOff>419100</xdr:colOff>
      <xdr:row>37</xdr:row>
      <xdr:rowOff>152400</xdr:rowOff>
    </xdr:to>
    <xdr:graphicFrame>
      <xdr:nvGraphicFramePr>
        <xdr:cNvPr id="1" name="Chart 1"/>
        <xdr:cNvGraphicFramePr/>
      </xdr:nvGraphicFramePr>
      <xdr:xfrm>
        <a:off x="6038850" y="2428875"/>
        <a:ext cx="2457450"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14</xdr:row>
      <xdr:rowOff>57150</xdr:rowOff>
    </xdr:from>
    <xdr:to>
      <xdr:col>13</xdr:col>
      <xdr:colOff>304800</xdr:colOff>
      <xdr:row>36</xdr:row>
      <xdr:rowOff>9525</xdr:rowOff>
    </xdr:to>
    <xdr:graphicFrame>
      <xdr:nvGraphicFramePr>
        <xdr:cNvPr id="1" name="Chart 1"/>
        <xdr:cNvGraphicFramePr/>
      </xdr:nvGraphicFramePr>
      <xdr:xfrm>
        <a:off x="5810250" y="2324100"/>
        <a:ext cx="2200275" cy="3514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16</xdr:row>
      <xdr:rowOff>38100</xdr:rowOff>
    </xdr:from>
    <xdr:to>
      <xdr:col>12</xdr:col>
      <xdr:colOff>381000</xdr:colOff>
      <xdr:row>38</xdr:row>
      <xdr:rowOff>28575</xdr:rowOff>
    </xdr:to>
    <xdr:graphicFrame>
      <xdr:nvGraphicFramePr>
        <xdr:cNvPr id="1" name="Chart 1"/>
        <xdr:cNvGraphicFramePr/>
      </xdr:nvGraphicFramePr>
      <xdr:xfrm>
        <a:off x="4933950" y="2628900"/>
        <a:ext cx="2533650" cy="3552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12</xdr:row>
      <xdr:rowOff>66675</xdr:rowOff>
    </xdr:from>
    <xdr:to>
      <xdr:col>14</xdr:col>
      <xdr:colOff>352425</xdr:colOff>
      <xdr:row>35</xdr:row>
      <xdr:rowOff>152400</xdr:rowOff>
    </xdr:to>
    <xdr:graphicFrame>
      <xdr:nvGraphicFramePr>
        <xdr:cNvPr id="1" name="Chart 1"/>
        <xdr:cNvGraphicFramePr/>
      </xdr:nvGraphicFramePr>
      <xdr:xfrm>
        <a:off x="6143625" y="2009775"/>
        <a:ext cx="2476500" cy="3810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14</xdr:row>
      <xdr:rowOff>28575</xdr:rowOff>
    </xdr:from>
    <xdr:to>
      <xdr:col>17</xdr:col>
      <xdr:colOff>9525</xdr:colOff>
      <xdr:row>56</xdr:row>
      <xdr:rowOff>66675</xdr:rowOff>
    </xdr:to>
    <xdr:graphicFrame>
      <xdr:nvGraphicFramePr>
        <xdr:cNvPr id="1" name="Chart 1"/>
        <xdr:cNvGraphicFramePr/>
      </xdr:nvGraphicFramePr>
      <xdr:xfrm>
        <a:off x="7219950" y="2295525"/>
        <a:ext cx="2828925" cy="6838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mahoney\Downloads\BRWcoredata_09_10_Hajo_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100113"/>
      <sheetName val="CS100115"/>
      <sheetName val="CS100407A"/>
      <sheetName val="CA100407B"/>
      <sheetName val="CS100411A"/>
      <sheetName val="CS100411B"/>
    </sheetNames>
    <sheetDataSet>
      <sheetData sheetId="2">
        <row r="16">
          <cell r="G16">
            <v>0.025</v>
          </cell>
          <cell r="H16">
            <v>0.2</v>
          </cell>
        </row>
        <row r="17">
          <cell r="G17">
            <v>0.07500000000000001</v>
          </cell>
          <cell r="H17">
            <v>0</v>
          </cell>
        </row>
        <row r="18">
          <cell r="G18">
            <v>0.13</v>
          </cell>
          <cell r="H18">
            <v>0.1</v>
          </cell>
        </row>
        <row r="19">
          <cell r="G19">
            <v>0.18</v>
          </cell>
          <cell r="H19">
            <v>0.1</v>
          </cell>
        </row>
        <row r="20">
          <cell r="G20">
            <v>0.225</v>
          </cell>
          <cell r="H20">
            <v>0</v>
          </cell>
        </row>
        <row r="21">
          <cell r="G21">
            <v>0.275</v>
          </cell>
          <cell r="H21">
            <v>0</v>
          </cell>
        </row>
        <row r="22">
          <cell r="G22">
            <v>0.32500000000000007</v>
          </cell>
          <cell r="H22">
            <v>0.1</v>
          </cell>
        </row>
        <row r="23">
          <cell r="G23">
            <v>0.375</v>
          </cell>
          <cell r="H23">
            <v>0.1</v>
          </cell>
        </row>
        <row r="24">
          <cell r="G24">
            <v>0.42500000000000004</v>
          </cell>
          <cell r="H24">
            <v>0.2</v>
          </cell>
        </row>
        <row r="25">
          <cell r="G25">
            <v>0.475</v>
          </cell>
          <cell r="H25">
            <v>0.5</v>
          </cell>
        </row>
        <row r="26">
          <cell r="G26">
            <v>0.525</v>
          </cell>
          <cell r="H26">
            <v>0.8</v>
          </cell>
        </row>
        <row r="27">
          <cell r="G27">
            <v>0.5750000000000001</v>
          </cell>
          <cell r="H27">
            <v>0.9</v>
          </cell>
        </row>
        <row r="28">
          <cell r="G28">
            <v>0.625</v>
          </cell>
          <cell r="H28">
            <v>0.7</v>
          </cell>
        </row>
        <row r="29">
          <cell r="G29">
            <v>0.675</v>
          </cell>
          <cell r="H29">
            <v>0.7</v>
          </cell>
        </row>
        <row r="30">
          <cell r="G30">
            <v>0.7250000000000001</v>
          </cell>
          <cell r="H30">
            <v>0.8</v>
          </cell>
        </row>
        <row r="31">
          <cell r="G31">
            <v>0.775</v>
          </cell>
          <cell r="H31">
            <v>0.7</v>
          </cell>
        </row>
        <row r="32">
          <cell r="G32">
            <v>0.8250000000000001</v>
          </cell>
          <cell r="H32">
            <v>0.7</v>
          </cell>
        </row>
        <row r="33">
          <cell r="G33">
            <v>0.875</v>
          </cell>
          <cell r="H33">
            <v>0.7</v>
          </cell>
        </row>
        <row r="34">
          <cell r="G34">
            <v>0.925</v>
          </cell>
          <cell r="H34">
            <v>1.3</v>
          </cell>
        </row>
        <row r="35">
          <cell r="G35">
            <v>0.9750000000000001</v>
          </cell>
          <cell r="H35">
            <v>2.7</v>
          </cell>
        </row>
        <row r="36">
          <cell r="G36">
            <v>1.025</v>
          </cell>
          <cell r="H36">
            <v>2.6</v>
          </cell>
        </row>
        <row r="37">
          <cell r="G37">
            <v>1.0750000000000002</v>
          </cell>
        </row>
        <row r="38">
          <cell r="G38">
            <v>1.125</v>
          </cell>
          <cell r="H38">
            <v>2.4</v>
          </cell>
        </row>
        <row r="39">
          <cell r="G39">
            <v>1.1750000000000003</v>
          </cell>
          <cell r="H39">
            <v>3</v>
          </cell>
        </row>
        <row r="40">
          <cell r="G40">
            <v>1.225</v>
          </cell>
          <cell r="H40">
            <v>2.7</v>
          </cell>
        </row>
        <row r="41">
          <cell r="G41">
            <v>1.275</v>
          </cell>
          <cell r="H41">
            <v>2.7</v>
          </cell>
        </row>
        <row r="42">
          <cell r="G42">
            <v>1.3250000000000002</v>
          </cell>
          <cell r="H42">
            <v>2.8</v>
          </cell>
        </row>
        <row r="43">
          <cell r="G43">
            <v>1.375</v>
          </cell>
          <cell r="H43">
            <v>2.9</v>
          </cell>
        </row>
        <row r="44">
          <cell r="G44">
            <v>1.4250000000000003</v>
          </cell>
          <cell r="H44">
            <v>2.9</v>
          </cell>
        </row>
        <row r="45">
          <cell r="G45">
            <v>1.475</v>
          </cell>
          <cell r="H45">
            <v>3</v>
          </cell>
        </row>
        <row r="46">
          <cell r="G46">
            <v>1.525</v>
          </cell>
          <cell r="H46">
            <v>2.4</v>
          </cell>
        </row>
        <row r="47">
          <cell r="G47">
            <v>1.5750000000000002</v>
          </cell>
          <cell r="H47">
            <v>2.6</v>
          </cell>
        </row>
        <row r="48">
          <cell r="G48">
            <v>1.625</v>
          </cell>
          <cell r="H48">
            <v>2.7</v>
          </cell>
        </row>
        <row r="49">
          <cell r="G49">
            <v>1.6750000000000003</v>
          </cell>
          <cell r="H49">
            <v>2.7</v>
          </cell>
        </row>
        <row r="50">
          <cell r="G50">
            <v>1.725</v>
          </cell>
          <cell r="H50">
            <v>2.7</v>
          </cell>
        </row>
        <row r="51">
          <cell r="G51">
            <v>1.775</v>
          </cell>
          <cell r="H51">
            <v>3.3</v>
          </cell>
        </row>
        <row r="52">
          <cell r="G52">
            <v>1.8250000000000002</v>
          </cell>
          <cell r="H52">
            <v>3.3</v>
          </cell>
        </row>
        <row r="53">
          <cell r="G53">
            <v>1.875</v>
          </cell>
          <cell r="H53">
            <v>3.9</v>
          </cell>
        </row>
        <row r="54">
          <cell r="G54">
            <v>1.9250000000000003</v>
          </cell>
          <cell r="H54">
            <v>3</v>
          </cell>
        </row>
        <row r="55">
          <cell r="G55">
            <v>1.975</v>
          </cell>
          <cell r="H55">
            <v>3.1</v>
          </cell>
        </row>
        <row r="56">
          <cell r="G56">
            <v>2.0250000000000004</v>
          </cell>
          <cell r="H56">
            <v>2.6</v>
          </cell>
        </row>
        <row r="57">
          <cell r="G57">
            <v>2.075</v>
          </cell>
          <cell r="H57">
            <v>2.2</v>
          </cell>
        </row>
        <row r="58">
          <cell r="G58">
            <v>2.125</v>
          </cell>
          <cell r="H58">
            <v>1.7</v>
          </cell>
        </row>
        <row r="59">
          <cell r="G59">
            <v>2.175</v>
          </cell>
          <cell r="H59">
            <v>2</v>
          </cell>
        </row>
        <row r="60">
          <cell r="G60">
            <v>2.225</v>
          </cell>
          <cell r="H60">
            <v>1.6</v>
          </cell>
        </row>
        <row r="61">
          <cell r="G61">
            <v>2.2750000000000004</v>
          </cell>
          <cell r="H61">
            <v>2.2</v>
          </cell>
        </row>
        <row r="62">
          <cell r="G62">
            <v>2.325</v>
          </cell>
          <cell r="H62">
            <v>2.7</v>
          </cell>
        </row>
        <row r="63">
          <cell r="G63">
            <v>2.375</v>
          </cell>
          <cell r="H63">
            <v>3.4</v>
          </cell>
        </row>
        <row r="64">
          <cell r="G64">
            <v>2.4250000000000003</v>
          </cell>
          <cell r="H64">
            <v>3.3</v>
          </cell>
        </row>
        <row r="65">
          <cell r="G65">
            <v>2.475</v>
          </cell>
          <cell r="H65">
            <v>3.7</v>
          </cell>
        </row>
        <row r="66">
          <cell r="G66">
            <v>2.5250000000000004</v>
          </cell>
          <cell r="H66">
            <v>3.7</v>
          </cell>
        </row>
        <row r="67">
          <cell r="G67">
            <v>2.575</v>
          </cell>
        </row>
        <row r="68">
          <cell r="G68">
            <v>2.625</v>
          </cell>
          <cell r="H68">
            <v>4.5</v>
          </cell>
        </row>
        <row r="69">
          <cell r="G69">
            <v>2.6750000000000003</v>
          </cell>
          <cell r="H69">
            <v>3.7</v>
          </cell>
        </row>
        <row r="70">
          <cell r="G70">
            <v>2.725</v>
          </cell>
          <cell r="H70">
            <v>3.9</v>
          </cell>
        </row>
        <row r="71">
          <cell r="G71">
            <v>2.7750000000000004</v>
          </cell>
          <cell r="H71">
            <v>4</v>
          </cell>
        </row>
      </sheetData>
      <sheetData sheetId="3">
        <row r="16">
          <cell r="G16">
            <v>0.025</v>
          </cell>
          <cell r="H16">
            <v>0.1</v>
          </cell>
        </row>
        <row r="17">
          <cell r="G17">
            <v>0.07500000000000001</v>
          </cell>
          <cell r="H17">
            <v>0.2</v>
          </cell>
        </row>
        <row r="18">
          <cell r="G18">
            <v>0.125</v>
          </cell>
          <cell r="H18">
            <v>0.5</v>
          </cell>
        </row>
        <row r="19">
          <cell r="G19">
            <v>0.175</v>
          </cell>
          <cell r="H19">
            <v>0.6</v>
          </cell>
        </row>
        <row r="20">
          <cell r="G20">
            <v>0.225</v>
          </cell>
          <cell r="H20">
            <v>1</v>
          </cell>
        </row>
        <row r="21">
          <cell r="G21">
            <v>0.275</v>
          </cell>
          <cell r="H21">
            <v>0.9</v>
          </cell>
        </row>
        <row r="22">
          <cell r="G22">
            <v>0.32500000000000007</v>
          </cell>
          <cell r="H22">
            <v>2.4</v>
          </cell>
        </row>
        <row r="23">
          <cell r="G23">
            <v>0.375</v>
          </cell>
          <cell r="H23">
            <v>3.2</v>
          </cell>
        </row>
        <row r="24">
          <cell r="G24">
            <v>0.42500000000000004</v>
          </cell>
          <cell r="H24">
            <v>4.1</v>
          </cell>
        </row>
        <row r="25">
          <cell r="G25">
            <v>0.475</v>
          </cell>
          <cell r="H25">
            <v>4.1</v>
          </cell>
        </row>
        <row r="26">
          <cell r="G26">
            <v>0.525</v>
          </cell>
          <cell r="H26">
            <v>4</v>
          </cell>
        </row>
        <row r="27">
          <cell r="G27">
            <v>0.5750000000000001</v>
          </cell>
          <cell r="H27">
            <v>4.4</v>
          </cell>
        </row>
        <row r="28">
          <cell r="G28">
            <v>0.625</v>
          </cell>
          <cell r="H28">
            <v>4.3</v>
          </cell>
        </row>
        <row r="29">
          <cell r="G29">
            <v>0.675</v>
          </cell>
          <cell r="H29">
            <v>4.1</v>
          </cell>
        </row>
        <row r="30">
          <cell r="G30">
            <v>0.7250000000000001</v>
          </cell>
          <cell r="H30">
            <v>3.8</v>
          </cell>
        </row>
        <row r="31">
          <cell r="G31">
            <v>0.775</v>
          </cell>
          <cell r="H31">
            <v>4</v>
          </cell>
        </row>
        <row r="32">
          <cell r="G32">
            <v>0.8250000000000001</v>
          </cell>
          <cell r="H32">
            <v>3.6</v>
          </cell>
        </row>
        <row r="33">
          <cell r="G33">
            <v>0.875</v>
          </cell>
          <cell r="H33">
            <v>3.9</v>
          </cell>
        </row>
        <row r="34">
          <cell r="G34">
            <v>0.925</v>
          </cell>
          <cell r="H34">
            <v>3.7</v>
          </cell>
        </row>
        <row r="35">
          <cell r="G35">
            <v>0.9750000000000001</v>
          </cell>
          <cell r="H35">
            <v>3.7</v>
          </cell>
        </row>
        <row r="36">
          <cell r="G36">
            <v>1.025</v>
          </cell>
          <cell r="H36">
            <v>4.2</v>
          </cell>
        </row>
        <row r="37">
          <cell r="G37">
            <v>1.0750000000000002</v>
          </cell>
          <cell r="H37">
            <v>4.3</v>
          </cell>
        </row>
        <row r="38">
          <cell r="G38">
            <v>1.125</v>
          </cell>
          <cell r="H38">
            <v>4.1</v>
          </cell>
        </row>
        <row r="39">
          <cell r="G39">
            <v>1.1750000000000003</v>
          </cell>
          <cell r="H39">
            <v>4</v>
          </cell>
        </row>
        <row r="40">
          <cell r="G40">
            <v>1.225</v>
          </cell>
          <cell r="H40">
            <v>3.9</v>
          </cell>
        </row>
        <row r="41">
          <cell r="G41">
            <v>1.275</v>
          </cell>
          <cell r="H41">
            <v>3.7</v>
          </cell>
        </row>
        <row r="42">
          <cell r="G42">
            <v>1.3250000000000002</v>
          </cell>
          <cell r="H42">
            <v>4.1</v>
          </cell>
        </row>
        <row r="43">
          <cell r="G43">
            <v>1.375</v>
          </cell>
          <cell r="H43">
            <v>4.3</v>
          </cell>
        </row>
        <row r="44">
          <cell r="G44">
            <v>1.4250000000000003</v>
          </cell>
          <cell r="H44">
            <v>3.4</v>
          </cell>
        </row>
        <row r="45">
          <cell r="G45">
            <v>1.475</v>
          </cell>
          <cell r="H45">
            <v>3.7</v>
          </cell>
        </row>
        <row r="46">
          <cell r="G46">
            <v>1.5150000000000001</v>
          </cell>
          <cell r="H46">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O39" sqref="O39"/>
    </sheetView>
  </sheetViews>
  <sheetFormatPr defaultColWidth="8.8515625" defaultRowHeight="12.75"/>
  <cols>
    <col min="1" max="1" width="16.28125" style="0" customWidth="1"/>
    <col min="11" max="11" width="11.28125" style="0" customWidth="1"/>
  </cols>
  <sheetData>
    <row r="1" spans="1:2" ht="12.75">
      <c r="A1" t="s">
        <v>70</v>
      </c>
      <c r="B1" s="1">
        <v>40191</v>
      </c>
    </row>
    <row r="2" spans="1:2" ht="12.75">
      <c r="A2" t="s">
        <v>71</v>
      </c>
      <c r="B2" t="s">
        <v>79</v>
      </c>
    </row>
    <row r="3" spans="1:2" ht="12.75">
      <c r="A3" t="s">
        <v>72</v>
      </c>
      <c r="B3" t="s">
        <v>124</v>
      </c>
    </row>
    <row r="4" spans="1:2" ht="12.75">
      <c r="A4" t="s">
        <v>73</v>
      </c>
      <c r="B4" t="s">
        <v>92</v>
      </c>
    </row>
    <row r="5" spans="1:2" ht="12.75">
      <c r="A5" t="s">
        <v>74</v>
      </c>
      <c r="B5" t="s">
        <v>80</v>
      </c>
    </row>
    <row r="6" spans="1:2" ht="12.75">
      <c r="A6" t="s">
        <v>75</v>
      </c>
      <c r="B6" t="s">
        <v>80</v>
      </c>
    </row>
    <row r="7" spans="1:2" ht="12.75">
      <c r="A7" t="s">
        <v>76</v>
      </c>
      <c r="B7" t="str">
        <f>"-31 C"</f>
        <v>-31 C</v>
      </c>
    </row>
    <row r="8" spans="1:2" ht="12.75">
      <c r="A8" t="s">
        <v>77</v>
      </c>
      <c r="B8" t="s">
        <v>213</v>
      </c>
    </row>
    <row r="9" spans="1:2" ht="12.75">
      <c r="A9" t="s">
        <v>78</v>
      </c>
      <c r="B9" t="s">
        <v>125</v>
      </c>
    </row>
    <row r="10" spans="1:2" ht="12.75">
      <c r="A10" s="2" t="s">
        <v>81</v>
      </c>
      <c r="B10" s="2" t="s">
        <v>91</v>
      </c>
    </row>
    <row r="14" s="2" customFormat="1" ht="12.75">
      <c r="A14" s="2" t="s">
        <v>82</v>
      </c>
    </row>
    <row r="15" spans="1:11" s="2" customFormat="1" ht="12.75">
      <c r="A15" s="2" t="s">
        <v>83</v>
      </c>
      <c r="B15" s="2" t="s">
        <v>84</v>
      </c>
      <c r="C15" s="2" t="s">
        <v>85</v>
      </c>
      <c r="E15" s="2" t="s">
        <v>86</v>
      </c>
      <c r="F15" s="2" t="s">
        <v>87</v>
      </c>
      <c r="G15" s="2" t="s">
        <v>88</v>
      </c>
      <c r="H15" s="2" t="s">
        <v>89</v>
      </c>
      <c r="I15" s="2" t="s">
        <v>90</v>
      </c>
      <c r="J15" s="2" t="s">
        <v>85</v>
      </c>
      <c r="K15" s="2" t="s">
        <v>220</v>
      </c>
    </row>
    <row r="16" spans="5:11" ht="12.75">
      <c r="E16">
        <v>0</v>
      </c>
      <c r="F16">
        <v>0.025</v>
      </c>
      <c r="G16">
        <f>0.5*(E16+F16)</f>
        <v>0.0125</v>
      </c>
      <c r="H16">
        <v>10.5</v>
      </c>
      <c r="J16" t="s">
        <v>94</v>
      </c>
      <c r="K16" s="6">
        <v>374.4999999999997</v>
      </c>
    </row>
    <row r="17" spans="5:11" ht="12.75">
      <c r="E17">
        <v>0.025</v>
      </c>
      <c r="F17">
        <v>0.05</v>
      </c>
      <c r="G17">
        <f aca="true" t="shared" si="0" ref="G17:G33">0.5*(E17+F17)</f>
        <v>0.037500000000000006</v>
      </c>
      <c r="H17">
        <v>10.7</v>
      </c>
      <c r="J17" t="s">
        <v>94</v>
      </c>
      <c r="K17" s="6">
        <v>462.00000000000006</v>
      </c>
    </row>
    <row r="18" spans="5:11" ht="12.75">
      <c r="E18">
        <v>0.05</v>
      </c>
      <c r="F18">
        <v>0.075</v>
      </c>
      <c r="G18">
        <f t="shared" si="0"/>
        <v>0.0625</v>
      </c>
      <c r="H18">
        <v>8.7</v>
      </c>
      <c r="J18" t="s">
        <v>95</v>
      </c>
      <c r="K18" s="6">
        <v>934.9999999999997</v>
      </c>
    </row>
    <row r="19" spans="5:11" ht="12.75">
      <c r="E19">
        <v>0.075</v>
      </c>
      <c r="F19">
        <v>0.1</v>
      </c>
      <c r="G19">
        <f t="shared" si="0"/>
        <v>0.0875</v>
      </c>
      <c r="H19">
        <v>9.4</v>
      </c>
      <c r="J19" t="s">
        <v>96</v>
      </c>
      <c r="K19" s="6">
        <v>312.5</v>
      </c>
    </row>
    <row r="20" spans="5:11" ht="12.75">
      <c r="E20">
        <v>0.1</v>
      </c>
      <c r="F20">
        <v>0.15</v>
      </c>
      <c r="G20">
        <f t="shared" si="0"/>
        <v>0.125</v>
      </c>
      <c r="H20">
        <v>8.5</v>
      </c>
      <c r="J20" t="s">
        <v>97</v>
      </c>
      <c r="K20" s="6">
        <v>346.81818181818164</v>
      </c>
    </row>
    <row r="21" spans="5:11" ht="12.75">
      <c r="E21">
        <v>0.15</v>
      </c>
      <c r="F21">
        <v>0.2</v>
      </c>
      <c r="G21">
        <f t="shared" si="0"/>
        <v>0.175</v>
      </c>
      <c r="H21">
        <v>8</v>
      </c>
      <c r="J21" t="s">
        <v>98</v>
      </c>
      <c r="K21" s="6">
        <v>441.6666666666664</v>
      </c>
    </row>
    <row r="22" spans="5:11" ht="12.75">
      <c r="E22">
        <v>0.2</v>
      </c>
      <c r="F22">
        <v>0.25</v>
      </c>
      <c r="G22">
        <f t="shared" si="0"/>
        <v>0.225</v>
      </c>
      <c r="H22">
        <v>6.8</v>
      </c>
      <c r="J22" t="s">
        <v>99</v>
      </c>
      <c r="K22" s="6">
        <v>256.9230769230769</v>
      </c>
    </row>
    <row r="23" spans="5:11" ht="12.75">
      <c r="E23">
        <v>0.25</v>
      </c>
      <c r="F23">
        <v>0.3</v>
      </c>
      <c r="G23">
        <f t="shared" si="0"/>
        <v>0.275</v>
      </c>
      <c r="H23">
        <v>5.9</v>
      </c>
      <c r="J23" t="s">
        <v>100</v>
      </c>
      <c r="K23" s="6">
        <v>201.76470588235293</v>
      </c>
    </row>
    <row r="24" spans="5:11" ht="12.75">
      <c r="E24">
        <v>0.3</v>
      </c>
      <c r="F24">
        <v>0.35</v>
      </c>
      <c r="G24">
        <f t="shared" si="0"/>
        <v>0.32499999999999996</v>
      </c>
      <c r="H24">
        <v>5.5</v>
      </c>
      <c r="J24" t="s">
        <v>101</v>
      </c>
      <c r="K24" s="6">
        <v>152.85714285714272</v>
      </c>
    </row>
    <row r="25" spans="5:11" ht="12.75">
      <c r="E25">
        <v>0.35</v>
      </c>
      <c r="F25">
        <v>0.4</v>
      </c>
      <c r="G25">
        <f t="shared" si="0"/>
        <v>0.375</v>
      </c>
      <c r="H25">
        <v>4.5</v>
      </c>
      <c r="J25" t="s">
        <v>102</v>
      </c>
      <c r="K25" s="6">
        <v>159.99999999999997</v>
      </c>
    </row>
    <row r="26" spans="5:11" ht="12.75">
      <c r="E26">
        <v>0.4</v>
      </c>
      <c r="F26">
        <v>0.45</v>
      </c>
      <c r="G26">
        <f t="shared" si="0"/>
        <v>0.42500000000000004</v>
      </c>
      <c r="H26">
        <v>4.4</v>
      </c>
      <c r="J26" t="s">
        <v>103</v>
      </c>
      <c r="K26" s="6">
        <v>152.04545454545465</v>
      </c>
    </row>
    <row r="27" spans="5:11" ht="12.75">
      <c r="E27">
        <v>0.45</v>
      </c>
      <c r="F27">
        <v>0.5</v>
      </c>
      <c r="G27">
        <f t="shared" si="0"/>
        <v>0.475</v>
      </c>
      <c r="H27">
        <v>4.8</v>
      </c>
      <c r="J27" t="s">
        <v>104</v>
      </c>
      <c r="K27" s="6">
        <v>182.5</v>
      </c>
    </row>
    <row r="28" spans="5:11" ht="12.75">
      <c r="E28">
        <v>0.5</v>
      </c>
      <c r="F28">
        <v>0.55</v>
      </c>
      <c r="G28">
        <f t="shared" si="0"/>
        <v>0.525</v>
      </c>
      <c r="H28">
        <v>5.6</v>
      </c>
      <c r="J28" t="s">
        <v>105</v>
      </c>
      <c r="K28" s="6">
        <v>101.02941176470584</v>
      </c>
    </row>
    <row r="29" spans="5:11" ht="12.75">
      <c r="E29">
        <v>0.55</v>
      </c>
      <c r="F29">
        <v>0.6</v>
      </c>
      <c r="G29">
        <f t="shared" si="0"/>
        <v>0.575</v>
      </c>
      <c r="H29">
        <v>5.7</v>
      </c>
      <c r="J29" t="s">
        <v>106</v>
      </c>
      <c r="K29" s="6">
        <v>63.725490196078425</v>
      </c>
    </row>
    <row r="30" spans="5:11" ht="12.75">
      <c r="E30">
        <v>0.6</v>
      </c>
      <c r="F30">
        <v>0.65</v>
      </c>
      <c r="G30">
        <f t="shared" si="0"/>
        <v>0.625</v>
      </c>
      <c r="H30">
        <v>4.8</v>
      </c>
      <c r="J30" t="s">
        <v>107</v>
      </c>
      <c r="K30" s="6">
        <v>146.4</v>
      </c>
    </row>
    <row r="31" spans="5:11" ht="12.75">
      <c r="E31">
        <v>0.65</v>
      </c>
      <c r="F31">
        <v>0.7</v>
      </c>
      <c r="G31">
        <f t="shared" si="0"/>
        <v>0.675</v>
      </c>
      <c r="H31">
        <v>5.1</v>
      </c>
      <c r="J31" t="s">
        <v>108</v>
      </c>
      <c r="K31" s="6">
        <v>165.52631578947367</v>
      </c>
    </row>
    <row r="32" spans="5:11" ht="12.75">
      <c r="E32">
        <v>0.7</v>
      </c>
      <c r="F32">
        <v>0.75</v>
      </c>
      <c r="G32">
        <f t="shared" si="0"/>
        <v>0.725</v>
      </c>
      <c r="H32">
        <v>4.1</v>
      </c>
      <c r="J32" t="s">
        <v>127</v>
      </c>
      <c r="K32" s="6">
        <v>111</v>
      </c>
    </row>
    <row r="33" spans="5:11" ht="12.75">
      <c r="E33">
        <v>0.75</v>
      </c>
      <c r="F33">
        <v>0.8</v>
      </c>
      <c r="G33">
        <f t="shared" si="0"/>
        <v>0.775</v>
      </c>
      <c r="H33">
        <v>6.1</v>
      </c>
      <c r="J33" t="s">
        <v>110</v>
      </c>
      <c r="K33" s="6">
        <v>113.75000000000001</v>
      </c>
    </row>
  </sheetData>
  <sheetProtection/>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K46"/>
  <sheetViews>
    <sheetView zoomScalePageLayoutView="0" workbookViewId="0" topLeftCell="A1">
      <selection activeCell="L21" sqref="L21"/>
    </sheetView>
  </sheetViews>
  <sheetFormatPr defaultColWidth="8.8515625" defaultRowHeight="12.75"/>
  <sheetData>
    <row r="1" spans="1:2" ht="12.75">
      <c r="A1" t="s">
        <v>70</v>
      </c>
      <c r="B1" s="1">
        <v>40275</v>
      </c>
    </row>
    <row r="2" spans="1:2" ht="12.75">
      <c r="A2" t="s">
        <v>71</v>
      </c>
      <c r="B2" t="s">
        <v>64</v>
      </c>
    </row>
    <row r="3" spans="1:2" ht="12.75">
      <c r="A3" t="s">
        <v>72</v>
      </c>
      <c r="B3" t="s">
        <v>53</v>
      </c>
    </row>
    <row r="4" spans="1:2" ht="12.75">
      <c r="A4" t="s">
        <v>73</v>
      </c>
      <c r="B4" t="s">
        <v>54</v>
      </c>
    </row>
    <row r="5" spans="1:2" ht="12.75">
      <c r="A5" t="s">
        <v>74</v>
      </c>
      <c r="B5" t="s">
        <v>55</v>
      </c>
    </row>
    <row r="6" spans="1:2" ht="12.75">
      <c r="A6" t="s">
        <v>75</v>
      </c>
      <c r="B6" t="s">
        <v>56</v>
      </c>
    </row>
    <row r="7" spans="1:2" ht="12.75">
      <c r="A7" t="s">
        <v>76</v>
      </c>
      <c r="B7" t="s">
        <v>69</v>
      </c>
    </row>
    <row r="8" spans="1:2" ht="12.75">
      <c r="A8" t="s">
        <v>77</v>
      </c>
      <c r="B8" t="s">
        <v>34</v>
      </c>
    </row>
    <row r="9" spans="1:2" ht="12.75">
      <c r="A9" t="s">
        <v>78</v>
      </c>
      <c r="B9" t="s">
        <v>35</v>
      </c>
    </row>
    <row r="10" spans="1:2" s="2" customFormat="1" ht="12.75">
      <c r="A10" s="2" t="s">
        <v>81</v>
      </c>
      <c r="B10" s="2" t="s">
        <v>57</v>
      </c>
    </row>
    <row r="11" s="2" customFormat="1" ht="12.75"/>
    <row r="12" s="2" customFormat="1" ht="12.75"/>
    <row r="13" s="2" customFormat="1" ht="12.75"/>
    <row r="14" s="2" customFormat="1" ht="12.75">
      <c r="A14" s="2" t="s">
        <v>82</v>
      </c>
    </row>
    <row r="15" spans="1:11" s="2" customFormat="1" ht="12.75">
      <c r="A15" s="2" t="s">
        <v>83</v>
      </c>
      <c r="B15" s="2" t="s">
        <v>84</v>
      </c>
      <c r="C15" s="2" t="s">
        <v>85</v>
      </c>
      <c r="E15" s="2" t="s">
        <v>86</v>
      </c>
      <c r="F15" s="2" t="s">
        <v>87</v>
      </c>
      <c r="G15" s="2" t="s">
        <v>88</v>
      </c>
      <c r="H15" s="2" t="s">
        <v>89</v>
      </c>
      <c r="I15" s="2" t="s">
        <v>90</v>
      </c>
      <c r="J15" s="2" t="s">
        <v>223</v>
      </c>
      <c r="K15" s="2" t="s">
        <v>85</v>
      </c>
    </row>
    <row r="16" spans="5:8" ht="12.75">
      <c r="E16">
        <v>0</v>
      </c>
      <c r="F16">
        <v>0.05</v>
      </c>
      <c r="G16">
        <f aca="true" t="shared" si="0" ref="G16:G46">0.5*(E16+F16)</f>
        <v>0.025</v>
      </c>
      <c r="H16">
        <v>0.1</v>
      </c>
    </row>
    <row r="17" spans="5:10" ht="12.75">
      <c r="E17">
        <v>0.05</v>
      </c>
      <c r="F17">
        <v>0.1</v>
      </c>
      <c r="G17">
        <f t="shared" si="0"/>
        <v>0.07500000000000001</v>
      </c>
      <c r="H17">
        <v>0.2</v>
      </c>
      <c r="I17">
        <v>-3.7</v>
      </c>
      <c r="J17">
        <v>-30.1</v>
      </c>
    </row>
    <row r="18" spans="5:8" ht="12.75">
      <c r="E18">
        <v>0.1</v>
      </c>
      <c r="F18">
        <v>0.15</v>
      </c>
      <c r="G18">
        <f t="shared" si="0"/>
        <v>0.125</v>
      </c>
      <c r="H18">
        <v>0.5</v>
      </c>
    </row>
    <row r="19" spans="5:10" ht="12.75">
      <c r="E19">
        <v>0.15</v>
      </c>
      <c r="F19">
        <v>0.2</v>
      </c>
      <c r="G19">
        <f t="shared" si="0"/>
        <v>0.175</v>
      </c>
      <c r="H19">
        <v>0.6</v>
      </c>
      <c r="I19">
        <v>-4.4</v>
      </c>
      <c r="J19">
        <v>-34.4</v>
      </c>
    </row>
    <row r="20" spans="5:8" ht="12.75">
      <c r="E20">
        <v>0.2</v>
      </c>
      <c r="F20">
        <v>0.25</v>
      </c>
      <c r="G20">
        <f t="shared" si="0"/>
        <v>0.225</v>
      </c>
      <c r="H20">
        <v>1</v>
      </c>
    </row>
    <row r="21" spans="5:8" ht="12.75">
      <c r="E21">
        <v>0.25</v>
      </c>
      <c r="F21">
        <v>0.30000000000000004</v>
      </c>
      <c r="G21">
        <f t="shared" si="0"/>
        <v>0.275</v>
      </c>
      <c r="H21">
        <v>0.9</v>
      </c>
    </row>
    <row r="22" spans="5:8" ht="12.75">
      <c r="E22">
        <v>0.30000000000000004</v>
      </c>
      <c r="F22">
        <v>0.35000000000000003</v>
      </c>
      <c r="G22">
        <f t="shared" si="0"/>
        <v>0.32500000000000007</v>
      </c>
      <c r="H22">
        <v>2.4</v>
      </c>
    </row>
    <row r="23" spans="5:10" ht="12.75">
      <c r="E23">
        <v>0.35000000000000003</v>
      </c>
      <c r="F23">
        <v>0.4</v>
      </c>
      <c r="G23">
        <f t="shared" si="0"/>
        <v>0.375</v>
      </c>
      <c r="H23">
        <v>3.2</v>
      </c>
      <c r="I23">
        <v>-3</v>
      </c>
      <c r="J23">
        <v>-26.3</v>
      </c>
    </row>
    <row r="24" spans="5:8" ht="12.75">
      <c r="E24">
        <v>0.4</v>
      </c>
      <c r="F24">
        <v>0.45</v>
      </c>
      <c r="G24">
        <f t="shared" si="0"/>
        <v>0.42500000000000004</v>
      </c>
      <c r="H24">
        <v>4.1</v>
      </c>
    </row>
    <row r="25" spans="5:8" ht="12.75">
      <c r="E25">
        <v>0.45</v>
      </c>
      <c r="F25">
        <v>0.5</v>
      </c>
      <c r="G25">
        <f t="shared" si="0"/>
        <v>0.475</v>
      </c>
      <c r="H25">
        <v>4.1</v>
      </c>
    </row>
    <row r="26" spans="5:8" ht="12.75">
      <c r="E26">
        <v>0.5</v>
      </c>
      <c r="F26">
        <v>0.55</v>
      </c>
      <c r="G26">
        <f t="shared" si="0"/>
        <v>0.525</v>
      </c>
      <c r="H26">
        <v>4</v>
      </c>
    </row>
    <row r="27" spans="5:10" ht="12.75">
      <c r="E27">
        <v>0.55</v>
      </c>
      <c r="F27">
        <v>0.6000000000000001</v>
      </c>
      <c r="G27">
        <f t="shared" si="0"/>
        <v>0.5750000000000001</v>
      </c>
      <c r="H27">
        <v>4.4</v>
      </c>
      <c r="I27">
        <v>-0.8</v>
      </c>
      <c r="J27">
        <v>-8.8</v>
      </c>
    </row>
    <row r="28" spans="5:8" ht="12.75">
      <c r="E28">
        <v>0.6000000000000001</v>
      </c>
      <c r="F28">
        <v>0.65</v>
      </c>
      <c r="G28">
        <f t="shared" si="0"/>
        <v>0.625</v>
      </c>
      <c r="H28">
        <v>4.3</v>
      </c>
    </row>
    <row r="29" spans="5:8" ht="12.75">
      <c r="E29">
        <v>0.65</v>
      </c>
      <c r="F29">
        <v>0.7000000000000001</v>
      </c>
      <c r="G29">
        <f t="shared" si="0"/>
        <v>0.675</v>
      </c>
      <c r="H29">
        <v>4.1</v>
      </c>
    </row>
    <row r="30" spans="5:8" ht="12.75">
      <c r="E30">
        <v>0.7000000000000001</v>
      </c>
      <c r="F30">
        <v>0.75</v>
      </c>
      <c r="G30">
        <f t="shared" si="0"/>
        <v>0.7250000000000001</v>
      </c>
      <c r="H30">
        <v>3.8</v>
      </c>
    </row>
    <row r="31" spans="5:10" ht="12.75">
      <c r="E31">
        <v>0.75</v>
      </c>
      <c r="F31">
        <v>0.8</v>
      </c>
      <c r="G31">
        <f t="shared" si="0"/>
        <v>0.775</v>
      </c>
      <c r="H31">
        <v>4</v>
      </c>
      <c r="I31">
        <v>-0.7</v>
      </c>
      <c r="J31">
        <v>-7.4</v>
      </c>
    </row>
    <row r="32" spans="5:8" ht="12.75">
      <c r="E32">
        <v>0.8</v>
      </c>
      <c r="F32">
        <v>0.8500000000000001</v>
      </c>
      <c r="G32">
        <f t="shared" si="0"/>
        <v>0.8250000000000001</v>
      </c>
      <c r="H32">
        <v>3.6</v>
      </c>
    </row>
    <row r="33" spans="5:8" ht="12.75">
      <c r="E33">
        <v>0.8500000000000001</v>
      </c>
      <c r="F33">
        <v>0.9</v>
      </c>
      <c r="G33">
        <f t="shared" si="0"/>
        <v>0.875</v>
      </c>
      <c r="H33">
        <v>3.9</v>
      </c>
    </row>
    <row r="34" spans="5:8" ht="12.75">
      <c r="E34">
        <v>0.9</v>
      </c>
      <c r="F34">
        <v>0.9500000000000001</v>
      </c>
      <c r="G34">
        <f t="shared" si="0"/>
        <v>0.925</v>
      </c>
      <c r="H34">
        <v>3.7</v>
      </c>
    </row>
    <row r="35" spans="5:10" ht="12.75">
      <c r="E35">
        <v>0.9500000000000001</v>
      </c>
      <c r="F35">
        <v>1</v>
      </c>
      <c r="G35">
        <f t="shared" si="0"/>
        <v>0.9750000000000001</v>
      </c>
      <c r="H35">
        <v>3.7</v>
      </c>
      <c r="I35">
        <v>-0.6</v>
      </c>
      <c r="J35">
        <v>-6.1</v>
      </c>
    </row>
    <row r="36" spans="5:8" ht="12.75">
      <c r="E36">
        <v>1</v>
      </c>
      <c r="F36">
        <v>1.05</v>
      </c>
      <c r="G36">
        <f t="shared" si="0"/>
        <v>1.025</v>
      </c>
      <c r="H36">
        <v>4.2</v>
      </c>
    </row>
    <row r="37" spans="5:8" ht="12.75">
      <c r="E37">
        <v>1.05</v>
      </c>
      <c r="F37">
        <v>1.1</v>
      </c>
      <c r="G37">
        <f t="shared" si="0"/>
        <v>1.0750000000000002</v>
      </c>
      <c r="H37">
        <v>4.3</v>
      </c>
    </row>
    <row r="38" spans="5:8" ht="12.75">
      <c r="E38">
        <v>1.1</v>
      </c>
      <c r="F38">
        <v>1.1500000000000001</v>
      </c>
      <c r="G38">
        <f t="shared" si="0"/>
        <v>1.125</v>
      </c>
      <c r="H38">
        <v>4.1</v>
      </c>
    </row>
    <row r="39" spans="5:10" ht="12.75">
      <c r="E39">
        <v>1.1500000000000001</v>
      </c>
      <c r="F39">
        <v>1.2000000000000002</v>
      </c>
      <c r="G39">
        <f t="shared" si="0"/>
        <v>1.1750000000000003</v>
      </c>
      <c r="H39">
        <v>4</v>
      </c>
      <c r="I39">
        <v>-0.6</v>
      </c>
      <c r="J39">
        <v>-3.4</v>
      </c>
    </row>
    <row r="40" spans="5:8" ht="12.75">
      <c r="E40">
        <v>1.2000000000000002</v>
      </c>
      <c r="F40">
        <v>1.25</v>
      </c>
      <c r="G40">
        <f t="shared" si="0"/>
        <v>1.225</v>
      </c>
      <c r="H40">
        <v>3.9</v>
      </c>
    </row>
    <row r="41" spans="5:8" ht="12.75">
      <c r="E41">
        <v>1.25</v>
      </c>
      <c r="F41">
        <v>1.3</v>
      </c>
      <c r="G41">
        <f t="shared" si="0"/>
        <v>1.275</v>
      </c>
      <c r="H41">
        <v>3.7</v>
      </c>
    </row>
    <row r="42" spans="5:8" ht="12.75">
      <c r="E42">
        <v>1.3</v>
      </c>
      <c r="F42">
        <v>1.35</v>
      </c>
      <c r="G42">
        <f t="shared" si="0"/>
        <v>1.3250000000000002</v>
      </c>
      <c r="H42">
        <v>4.1</v>
      </c>
    </row>
    <row r="43" spans="5:8" ht="12.75">
      <c r="E43">
        <v>1.35</v>
      </c>
      <c r="F43">
        <v>1.4000000000000001</v>
      </c>
      <c r="G43">
        <f t="shared" si="0"/>
        <v>1.375</v>
      </c>
      <c r="H43">
        <v>4.3</v>
      </c>
    </row>
    <row r="44" spans="5:10" ht="12.75">
      <c r="E44">
        <v>1.4000000000000001</v>
      </c>
      <c r="F44">
        <v>1.4500000000000002</v>
      </c>
      <c r="G44">
        <f t="shared" si="0"/>
        <v>1.4250000000000003</v>
      </c>
      <c r="H44">
        <v>3.4</v>
      </c>
      <c r="I44">
        <v>0.1</v>
      </c>
      <c r="J44">
        <v>-10.4</v>
      </c>
    </row>
    <row r="45" spans="5:8" ht="12.75">
      <c r="E45">
        <v>1.4500000000000002</v>
      </c>
      <c r="F45">
        <v>1.5</v>
      </c>
      <c r="G45">
        <f t="shared" si="0"/>
        <v>1.475</v>
      </c>
      <c r="H45">
        <v>3.7</v>
      </c>
    </row>
    <row r="46" spans="5:8" ht="12.75">
      <c r="E46">
        <v>1.5</v>
      </c>
      <c r="F46">
        <v>1.53</v>
      </c>
      <c r="G46">
        <f t="shared" si="0"/>
        <v>1.5150000000000001</v>
      </c>
      <c r="H46">
        <v>4.5</v>
      </c>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K73"/>
  <sheetViews>
    <sheetView zoomScalePageLayoutView="0" workbookViewId="0" topLeftCell="A1">
      <selection activeCell="J52" sqref="J52"/>
    </sheetView>
  </sheetViews>
  <sheetFormatPr defaultColWidth="8.8515625" defaultRowHeight="12.75"/>
  <cols>
    <col min="1" max="1" width="16.8515625" style="0" customWidth="1"/>
  </cols>
  <sheetData>
    <row r="1" spans="1:2" ht="12.75">
      <c r="A1" t="s">
        <v>70</v>
      </c>
      <c r="B1" s="1">
        <v>40279</v>
      </c>
    </row>
    <row r="2" spans="1:2" ht="12.75">
      <c r="A2" t="s">
        <v>71</v>
      </c>
      <c r="B2" t="s">
        <v>8</v>
      </c>
    </row>
    <row r="3" spans="1:2" ht="12.75">
      <c r="A3" t="s">
        <v>72</v>
      </c>
      <c r="B3" t="s">
        <v>7</v>
      </c>
    </row>
    <row r="4" spans="1:2" ht="12.75">
      <c r="A4" t="s">
        <v>73</v>
      </c>
      <c r="B4" t="s">
        <v>6</v>
      </c>
    </row>
    <row r="5" spans="1:2" ht="12.75">
      <c r="A5" t="s">
        <v>74</v>
      </c>
      <c r="B5" t="s">
        <v>5</v>
      </c>
    </row>
    <row r="6" spans="1:2" ht="12.75">
      <c r="A6" t="s">
        <v>75</v>
      </c>
      <c r="B6" t="s">
        <v>4</v>
      </c>
    </row>
    <row r="7" spans="1:2" ht="12.75">
      <c r="A7" t="s">
        <v>76</v>
      </c>
      <c r="B7" t="s">
        <v>3</v>
      </c>
    </row>
    <row r="8" spans="1:2" ht="12.75">
      <c r="A8" t="s">
        <v>77</v>
      </c>
      <c r="B8" t="s">
        <v>2</v>
      </c>
    </row>
    <row r="9" spans="1:2" ht="12.75">
      <c r="A9" t="s">
        <v>78</v>
      </c>
      <c r="B9" t="s">
        <v>23</v>
      </c>
    </row>
    <row r="10" spans="1:2" s="2" customFormat="1" ht="12.75">
      <c r="A10" s="2" t="s">
        <v>81</v>
      </c>
      <c r="B10" s="2" t="s">
        <v>22</v>
      </c>
    </row>
    <row r="11" s="2" customFormat="1" ht="12.75"/>
    <row r="12" s="2" customFormat="1" ht="12.75"/>
    <row r="13" s="2" customFormat="1" ht="12.75"/>
    <row r="14" s="2" customFormat="1" ht="12.75">
      <c r="A14" s="2" t="s">
        <v>82</v>
      </c>
    </row>
    <row r="15" spans="1:11" s="2" customFormat="1" ht="12.75">
      <c r="A15" s="2" t="s">
        <v>83</v>
      </c>
      <c r="B15" s="2" t="s">
        <v>84</v>
      </c>
      <c r="C15" s="2" t="s">
        <v>85</v>
      </c>
      <c r="E15" s="2" t="s">
        <v>86</v>
      </c>
      <c r="F15" s="2" t="s">
        <v>87</v>
      </c>
      <c r="G15" s="2" t="s">
        <v>88</v>
      </c>
      <c r="H15" s="2" t="s">
        <v>89</v>
      </c>
      <c r="I15" s="2" t="s">
        <v>90</v>
      </c>
      <c r="J15" s="2" t="s">
        <v>223</v>
      </c>
      <c r="K15" s="2" t="s">
        <v>85</v>
      </c>
    </row>
    <row r="16" spans="5:8" ht="12.75">
      <c r="E16">
        <v>0</v>
      </c>
      <c r="F16">
        <v>0.05</v>
      </c>
      <c r="G16">
        <f aca="true" t="shared" si="0" ref="G16:G47">0.5*(E16+F16)</f>
        <v>0.025</v>
      </c>
      <c r="H16">
        <v>0.2</v>
      </c>
    </row>
    <row r="17" spans="5:10" ht="12.75">
      <c r="E17">
        <v>0.05</v>
      </c>
      <c r="F17">
        <v>0.1</v>
      </c>
      <c r="G17">
        <f t="shared" si="0"/>
        <v>0.07500000000000001</v>
      </c>
      <c r="H17">
        <v>0.1</v>
      </c>
      <c r="I17">
        <v>-3.4</v>
      </c>
      <c r="J17">
        <v>-25.6</v>
      </c>
    </row>
    <row r="18" spans="5:8" ht="12.75">
      <c r="E18">
        <v>0.1</v>
      </c>
      <c r="F18">
        <v>0.15</v>
      </c>
      <c r="G18">
        <f t="shared" si="0"/>
        <v>0.125</v>
      </c>
      <c r="H18">
        <v>0</v>
      </c>
    </row>
    <row r="19" spans="5:10" ht="12.75">
      <c r="E19">
        <v>0.15</v>
      </c>
      <c r="F19">
        <v>0.2</v>
      </c>
      <c r="G19">
        <f t="shared" si="0"/>
        <v>0.175</v>
      </c>
      <c r="H19">
        <v>0.1</v>
      </c>
      <c r="I19">
        <v>-2.9</v>
      </c>
      <c r="J19">
        <v>-24.1</v>
      </c>
    </row>
    <row r="20" spans="5:8" ht="12.75">
      <c r="E20">
        <v>0.2</v>
      </c>
      <c r="F20">
        <v>0.25</v>
      </c>
      <c r="G20">
        <f t="shared" si="0"/>
        <v>0.225</v>
      </c>
      <c r="H20">
        <v>0.1</v>
      </c>
    </row>
    <row r="21" spans="5:10" ht="12.75">
      <c r="E21">
        <v>0.25</v>
      </c>
      <c r="F21">
        <v>0.30000000000000004</v>
      </c>
      <c r="G21">
        <f t="shared" si="0"/>
        <v>0.275</v>
      </c>
      <c r="H21">
        <v>0.2</v>
      </c>
      <c r="I21">
        <v>-2.8</v>
      </c>
      <c r="J21">
        <v>-20.9</v>
      </c>
    </row>
    <row r="22" spans="5:8" ht="12.75">
      <c r="E22">
        <v>0.30000000000000004</v>
      </c>
      <c r="F22">
        <v>0.35000000000000003</v>
      </c>
      <c r="G22">
        <f t="shared" si="0"/>
        <v>0.32500000000000007</v>
      </c>
      <c r="H22">
        <v>0.3</v>
      </c>
    </row>
    <row r="23" spans="5:10" ht="12.75">
      <c r="E23">
        <v>0.35000000000000003</v>
      </c>
      <c r="F23">
        <v>0.4</v>
      </c>
      <c r="G23">
        <f t="shared" si="0"/>
        <v>0.375</v>
      </c>
      <c r="H23">
        <v>0.4</v>
      </c>
      <c r="I23">
        <v>-3</v>
      </c>
      <c r="J23">
        <v>-24.4</v>
      </c>
    </row>
    <row r="24" spans="5:8" ht="12.75">
      <c r="E24">
        <v>0.4</v>
      </c>
      <c r="F24">
        <v>0.45</v>
      </c>
      <c r="G24">
        <f t="shared" si="0"/>
        <v>0.42500000000000004</v>
      </c>
      <c r="H24">
        <v>0.4</v>
      </c>
    </row>
    <row r="25" spans="5:10" ht="12.75">
      <c r="E25">
        <v>0.45</v>
      </c>
      <c r="F25">
        <v>0.5</v>
      </c>
      <c r="G25">
        <f t="shared" si="0"/>
        <v>0.475</v>
      </c>
      <c r="H25">
        <v>0.5</v>
      </c>
      <c r="I25">
        <v>-2.4</v>
      </c>
      <c r="J25">
        <v>-20.1</v>
      </c>
    </row>
    <row r="26" spans="5:8" ht="12.75">
      <c r="E26">
        <v>0.5</v>
      </c>
      <c r="F26">
        <v>0.55</v>
      </c>
      <c r="G26">
        <f t="shared" si="0"/>
        <v>0.525</v>
      </c>
      <c r="H26">
        <v>0.5</v>
      </c>
    </row>
    <row r="27" spans="5:10" ht="12.75">
      <c r="E27">
        <v>0.55</v>
      </c>
      <c r="F27">
        <v>0.6000000000000001</v>
      </c>
      <c r="G27">
        <f t="shared" si="0"/>
        <v>0.5750000000000001</v>
      </c>
      <c r="H27">
        <v>0.5</v>
      </c>
      <c r="I27">
        <v>-1.8</v>
      </c>
      <c r="J27">
        <v>-14.1</v>
      </c>
    </row>
    <row r="28" spans="5:8" ht="12.75">
      <c r="E28">
        <v>0.6000000000000001</v>
      </c>
      <c r="F28">
        <v>0.65</v>
      </c>
      <c r="G28">
        <f t="shared" si="0"/>
        <v>0.625</v>
      </c>
      <c r="H28">
        <v>0.7</v>
      </c>
    </row>
    <row r="29" spans="5:10" ht="12.75">
      <c r="E29">
        <v>0.65</v>
      </c>
      <c r="F29">
        <v>0.71</v>
      </c>
      <c r="G29">
        <f t="shared" si="0"/>
        <v>0.6799999999999999</v>
      </c>
      <c r="H29">
        <v>0.8</v>
      </c>
      <c r="I29">
        <v>-0.6</v>
      </c>
      <c r="J29">
        <v>-7.8</v>
      </c>
    </row>
    <row r="30" spans="5:8" ht="12.75">
      <c r="E30">
        <v>0.71</v>
      </c>
      <c r="F30">
        <v>0.75</v>
      </c>
      <c r="G30">
        <f t="shared" si="0"/>
        <v>0.73</v>
      </c>
      <c r="H30">
        <v>1.9</v>
      </c>
    </row>
    <row r="31" spans="5:10" ht="12.75">
      <c r="E31">
        <v>0.75</v>
      </c>
      <c r="F31">
        <v>0.8</v>
      </c>
      <c r="G31">
        <f t="shared" si="0"/>
        <v>0.775</v>
      </c>
      <c r="H31">
        <v>1.7</v>
      </c>
      <c r="I31">
        <v>-1.3</v>
      </c>
      <c r="J31">
        <v>-10.4</v>
      </c>
    </row>
    <row r="32" spans="5:8" ht="12.75">
      <c r="E32">
        <v>0.8</v>
      </c>
      <c r="F32">
        <v>0.8500000000000001</v>
      </c>
      <c r="G32">
        <f t="shared" si="0"/>
        <v>0.8250000000000001</v>
      </c>
      <c r="H32">
        <v>1.8</v>
      </c>
    </row>
    <row r="33" spans="5:10" ht="12.75">
      <c r="E33">
        <v>0.8500000000000001</v>
      </c>
      <c r="F33">
        <v>0.9</v>
      </c>
      <c r="G33">
        <f t="shared" si="0"/>
        <v>0.875</v>
      </c>
      <c r="H33">
        <v>2.2</v>
      </c>
      <c r="I33">
        <v>-1.2</v>
      </c>
      <c r="J33">
        <v>-9.4</v>
      </c>
    </row>
    <row r="34" spans="5:8" ht="12.75">
      <c r="E34">
        <v>0.9</v>
      </c>
      <c r="F34">
        <v>0.9500000000000001</v>
      </c>
      <c r="G34">
        <f t="shared" si="0"/>
        <v>0.925</v>
      </c>
      <c r="H34">
        <v>2</v>
      </c>
    </row>
    <row r="35" spans="5:10" ht="12.75">
      <c r="E35">
        <v>0.9500000000000001</v>
      </c>
      <c r="F35">
        <v>1</v>
      </c>
      <c r="G35">
        <f t="shared" si="0"/>
        <v>0.9750000000000001</v>
      </c>
      <c r="H35">
        <v>2</v>
      </c>
      <c r="I35">
        <v>-1.3</v>
      </c>
      <c r="J35">
        <v>-10</v>
      </c>
    </row>
    <row r="36" spans="5:8" ht="12.75">
      <c r="E36">
        <v>1</v>
      </c>
      <c r="F36">
        <v>1.05</v>
      </c>
      <c r="G36">
        <f t="shared" si="0"/>
        <v>1.025</v>
      </c>
      <c r="H36">
        <v>2</v>
      </c>
    </row>
    <row r="37" spans="5:10" ht="12.75">
      <c r="E37">
        <v>1.05</v>
      </c>
      <c r="F37">
        <v>1.1</v>
      </c>
      <c r="G37">
        <f t="shared" si="0"/>
        <v>1.0750000000000002</v>
      </c>
      <c r="H37">
        <v>2</v>
      </c>
      <c r="I37">
        <v>-1.1</v>
      </c>
      <c r="J37">
        <v>-7.9</v>
      </c>
    </row>
    <row r="38" spans="5:8" ht="12.75">
      <c r="E38">
        <v>1.1</v>
      </c>
      <c r="F38">
        <v>1.1500000000000001</v>
      </c>
      <c r="G38">
        <f t="shared" si="0"/>
        <v>1.125</v>
      </c>
      <c r="H38">
        <v>1.9</v>
      </c>
    </row>
    <row r="39" spans="5:10" ht="12.75">
      <c r="E39">
        <v>1.1500000000000001</v>
      </c>
      <c r="F39">
        <v>1.2000000000000002</v>
      </c>
      <c r="G39">
        <f t="shared" si="0"/>
        <v>1.1750000000000003</v>
      </c>
      <c r="H39">
        <v>1.7</v>
      </c>
      <c r="I39">
        <v>-0.8</v>
      </c>
      <c r="J39">
        <v>-8.3</v>
      </c>
    </row>
    <row r="40" spans="5:10" ht="12.75">
      <c r="E40">
        <v>1.2000000000000002</v>
      </c>
      <c r="F40">
        <v>1.25</v>
      </c>
      <c r="G40">
        <f t="shared" si="0"/>
        <v>1.225</v>
      </c>
      <c r="H40">
        <v>1.3</v>
      </c>
      <c r="I40">
        <v>-1.2</v>
      </c>
      <c r="J40">
        <v>-12.3</v>
      </c>
    </row>
    <row r="41" spans="5:10" ht="12.75">
      <c r="E41">
        <v>1.25</v>
      </c>
      <c r="F41">
        <v>1.3</v>
      </c>
      <c r="G41">
        <f t="shared" si="0"/>
        <v>1.275</v>
      </c>
      <c r="H41">
        <v>1.6</v>
      </c>
      <c r="I41">
        <v>-1</v>
      </c>
      <c r="J41">
        <v>-8.6</v>
      </c>
    </row>
    <row r="42" spans="5:8" ht="12.75">
      <c r="E42">
        <v>1.3</v>
      </c>
      <c r="F42">
        <v>1.35</v>
      </c>
      <c r="G42">
        <f t="shared" si="0"/>
        <v>1.3250000000000002</v>
      </c>
      <c r="H42">
        <v>1.6</v>
      </c>
    </row>
    <row r="43" spans="5:10" ht="12.75">
      <c r="E43">
        <v>1.35</v>
      </c>
      <c r="F43">
        <v>1.4000000000000001</v>
      </c>
      <c r="G43">
        <f t="shared" si="0"/>
        <v>1.375</v>
      </c>
      <c r="H43">
        <v>1.7</v>
      </c>
      <c r="I43">
        <v>-1.1</v>
      </c>
      <c r="J43">
        <v>-7.8</v>
      </c>
    </row>
    <row r="44" spans="5:7" ht="12.75">
      <c r="E44">
        <v>1.4000000000000001</v>
      </c>
      <c r="F44">
        <v>1.4500000000000002</v>
      </c>
      <c r="G44">
        <f t="shared" si="0"/>
        <v>1.4250000000000003</v>
      </c>
    </row>
    <row r="45" spans="5:10" ht="12.75">
      <c r="E45">
        <v>1.4500000000000002</v>
      </c>
      <c r="F45">
        <v>1.5</v>
      </c>
      <c r="G45">
        <f t="shared" si="0"/>
        <v>1.475</v>
      </c>
      <c r="H45">
        <v>1.7</v>
      </c>
      <c r="I45">
        <v>-0.8</v>
      </c>
      <c r="J45">
        <v>-4.9</v>
      </c>
    </row>
    <row r="46" spans="5:8" ht="12.75">
      <c r="E46">
        <v>1.5</v>
      </c>
      <c r="F46">
        <v>1.55</v>
      </c>
      <c r="G46">
        <f t="shared" si="0"/>
        <v>1.525</v>
      </c>
      <c r="H46">
        <v>1.5</v>
      </c>
    </row>
    <row r="47" spans="5:10" ht="12.75">
      <c r="E47">
        <v>1.55</v>
      </c>
      <c r="F47">
        <v>1.6</v>
      </c>
      <c r="G47">
        <f t="shared" si="0"/>
        <v>1.5750000000000002</v>
      </c>
      <c r="H47">
        <v>1.2</v>
      </c>
      <c r="I47">
        <v>-0.9</v>
      </c>
      <c r="J47">
        <v>-5.7</v>
      </c>
    </row>
    <row r="48" spans="5:8" ht="12.75">
      <c r="E48">
        <v>1.6</v>
      </c>
      <c r="F48">
        <v>1.6500000000000001</v>
      </c>
      <c r="G48">
        <f aca="true" t="shared" si="1" ref="G48:G69">0.5*(E48+F48)</f>
        <v>1.625</v>
      </c>
      <c r="H48">
        <v>1</v>
      </c>
    </row>
    <row r="49" spans="5:10" ht="12.75">
      <c r="E49">
        <v>1.6500000000000001</v>
      </c>
      <c r="F49">
        <v>1.7000000000000002</v>
      </c>
      <c r="G49">
        <f t="shared" si="1"/>
        <v>1.6750000000000003</v>
      </c>
      <c r="H49">
        <v>1</v>
      </c>
      <c r="I49">
        <v>-1.2</v>
      </c>
      <c r="J49">
        <v>-10</v>
      </c>
    </row>
    <row r="50" spans="5:8" ht="12.75">
      <c r="E50">
        <v>1.7000000000000002</v>
      </c>
      <c r="F50">
        <v>1.75</v>
      </c>
      <c r="G50">
        <f t="shared" si="1"/>
        <v>1.725</v>
      </c>
      <c r="H50">
        <v>2</v>
      </c>
    </row>
    <row r="51" spans="5:10" ht="12.75">
      <c r="E51">
        <v>1.75</v>
      </c>
      <c r="F51">
        <v>1.81</v>
      </c>
      <c r="G51">
        <f t="shared" si="1"/>
        <v>1.78</v>
      </c>
      <c r="H51">
        <v>1</v>
      </c>
      <c r="I51">
        <v>-1.6</v>
      </c>
      <c r="J51">
        <v>-12.5</v>
      </c>
    </row>
    <row r="52" spans="5:8" ht="12.75">
      <c r="E52">
        <v>1.81</v>
      </c>
      <c r="F52">
        <v>1.85</v>
      </c>
      <c r="G52">
        <f t="shared" si="1"/>
        <v>1.83</v>
      </c>
      <c r="H52">
        <v>0.6</v>
      </c>
    </row>
    <row r="53" spans="5:8" ht="12.75">
      <c r="E53">
        <v>1.85</v>
      </c>
      <c r="F53">
        <v>1.9000000000000001</v>
      </c>
      <c r="G53">
        <f t="shared" si="1"/>
        <v>1.875</v>
      </c>
      <c r="H53">
        <v>0.5</v>
      </c>
    </row>
    <row r="54" spans="5:10" ht="12.75">
      <c r="E54">
        <v>1.9000000000000001</v>
      </c>
      <c r="F54">
        <v>1.9500000000000002</v>
      </c>
      <c r="G54">
        <f t="shared" si="1"/>
        <v>1.9250000000000003</v>
      </c>
      <c r="H54">
        <v>0.5</v>
      </c>
      <c r="I54">
        <v>-2.4</v>
      </c>
      <c r="J54">
        <v>-20.9</v>
      </c>
    </row>
    <row r="55" spans="5:10" ht="12.75">
      <c r="E55">
        <v>1.9500000000000002</v>
      </c>
      <c r="F55">
        <v>2</v>
      </c>
      <c r="G55">
        <f t="shared" si="1"/>
        <v>1.975</v>
      </c>
      <c r="H55">
        <v>0.3</v>
      </c>
      <c r="I55" s="11">
        <v>-3.5989835407533204</v>
      </c>
      <c r="J55" s="11">
        <v>-28.7</v>
      </c>
    </row>
    <row r="56" spans="5:10" ht="12.75">
      <c r="E56">
        <v>2</v>
      </c>
      <c r="F56">
        <v>2.0500000000000003</v>
      </c>
      <c r="G56">
        <f t="shared" si="1"/>
        <v>2.0250000000000004</v>
      </c>
      <c r="H56">
        <v>0.2</v>
      </c>
      <c r="I56" s="11">
        <v>-5.850731297760772</v>
      </c>
      <c r="J56" s="11">
        <v>-43.9</v>
      </c>
    </row>
    <row r="57" spans="5:10" ht="12.75">
      <c r="E57">
        <v>2.0500000000000003</v>
      </c>
      <c r="F57">
        <v>2.1</v>
      </c>
      <c r="G57">
        <f t="shared" si="1"/>
        <v>2.075</v>
      </c>
      <c r="H57">
        <v>1.9</v>
      </c>
      <c r="I57" s="11">
        <v>-9.476563942387829</v>
      </c>
      <c r="J57" s="11">
        <v>75.1</v>
      </c>
    </row>
    <row r="58" spans="5:10" ht="12.75">
      <c r="E58">
        <v>2.1</v>
      </c>
      <c r="F58">
        <v>2.15</v>
      </c>
      <c r="G58">
        <f t="shared" si="1"/>
        <v>2.125</v>
      </c>
      <c r="H58">
        <v>3.3</v>
      </c>
      <c r="I58" s="11">
        <v>-1.5667826332962822</v>
      </c>
      <c r="J58" s="11">
        <v>-17.1</v>
      </c>
    </row>
    <row r="59" spans="5:10" ht="12.75">
      <c r="E59">
        <v>2.15</v>
      </c>
      <c r="F59">
        <v>2.2</v>
      </c>
      <c r="G59">
        <f t="shared" si="1"/>
        <v>2.175</v>
      </c>
      <c r="H59">
        <v>3.7</v>
      </c>
      <c r="I59" s="12"/>
      <c r="J59" s="12"/>
    </row>
    <row r="60" spans="5:10" ht="12.75">
      <c r="E60">
        <v>2.2</v>
      </c>
      <c r="F60">
        <v>2.25</v>
      </c>
      <c r="G60">
        <f t="shared" si="1"/>
        <v>2.225</v>
      </c>
      <c r="H60">
        <v>3.2</v>
      </c>
      <c r="I60" s="11">
        <v>-0.7012422186283351</v>
      </c>
      <c r="J60" s="11">
        <v>-5.7</v>
      </c>
    </row>
    <row r="61" spans="5:10" ht="12.75">
      <c r="E61">
        <v>2.25</v>
      </c>
      <c r="F61">
        <v>2.3000000000000003</v>
      </c>
      <c r="G61">
        <f t="shared" si="1"/>
        <v>2.2750000000000004</v>
      </c>
      <c r="H61">
        <v>3.6</v>
      </c>
      <c r="I61" s="11">
        <v>-0.4463973583791361</v>
      </c>
      <c r="J61" s="11">
        <v>-6.3</v>
      </c>
    </row>
    <row r="62" spans="5:10" ht="12.75">
      <c r="E62">
        <v>2.3000000000000003</v>
      </c>
      <c r="F62">
        <v>2.35</v>
      </c>
      <c r="G62">
        <f t="shared" si="1"/>
        <v>2.325</v>
      </c>
      <c r="H62">
        <v>3.8</v>
      </c>
      <c r="I62" s="12"/>
      <c r="J62" s="11"/>
    </row>
    <row r="63" spans="5:10" ht="12.75">
      <c r="E63">
        <v>2.35</v>
      </c>
      <c r="F63">
        <v>2.4000000000000004</v>
      </c>
      <c r="G63">
        <f t="shared" si="1"/>
        <v>2.375</v>
      </c>
      <c r="I63" s="11">
        <v>-0.6930145850203964</v>
      </c>
      <c r="J63" s="11">
        <v>-5.181642709301995</v>
      </c>
    </row>
    <row r="64" spans="5:10" ht="12.75">
      <c r="E64">
        <v>2.4000000000000004</v>
      </c>
      <c r="F64">
        <v>2.45</v>
      </c>
      <c r="G64">
        <f t="shared" si="1"/>
        <v>2.4250000000000003</v>
      </c>
      <c r="H64">
        <v>3.7</v>
      </c>
      <c r="I64" s="11">
        <v>-0.5666395893613267</v>
      </c>
      <c r="J64" s="11">
        <v>-5.580907285221841</v>
      </c>
    </row>
    <row r="65" spans="5:10" ht="12.75">
      <c r="E65">
        <v>2.45</v>
      </c>
      <c r="F65">
        <v>2.5</v>
      </c>
      <c r="G65">
        <f t="shared" si="1"/>
        <v>2.475</v>
      </c>
      <c r="H65">
        <v>3.5</v>
      </c>
      <c r="I65" s="11">
        <v>-0.64621897296348</v>
      </c>
      <c r="J65" s="11">
        <v>-5.857255641034325</v>
      </c>
    </row>
    <row r="66" spans="5:10" ht="12.75">
      <c r="E66">
        <v>2.5</v>
      </c>
      <c r="F66">
        <v>2.5500000000000003</v>
      </c>
      <c r="G66">
        <f t="shared" si="1"/>
        <v>2.5250000000000004</v>
      </c>
      <c r="H66">
        <v>3.5</v>
      </c>
      <c r="I66" s="11">
        <v>-0.6276245972029588</v>
      </c>
      <c r="J66" s="11">
        <v>-5.5017515255042255</v>
      </c>
    </row>
    <row r="67" spans="5:10" ht="12.75">
      <c r="E67">
        <v>2.5500000000000003</v>
      </c>
      <c r="F67">
        <v>2.6</v>
      </c>
      <c r="G67">
        <f t="shared" si="1"/>
        <v>2.575</v>
      </c>
      <c r="H67">
        <v>3.7</v>
      </c>
      <c r="I67" s="11">
        <v>-0.4645717709593351</v>
      </c>
      <c r="J67" s="11">
        <v>-4.753648692768175</v>
      </c>
    </row>
    <row r="68" spans="5:10" ht="12.75">
      <c r="E68">
        <v>2.6</v>
      </c>
      <c r="F68">
        <v>2.6500000000000004</v>
      </c>
      <c r="G68">
        <f t="shared" si="1"/>
        <v>2.625</v>
      </c>
      <c r="H68">
        <v>5</v>
      </c>
      <c r="I68" s="11">
        <v>0.14293067017424244</v>
      </c>
      <c r="J68" s="11">
        <v>-3.5838948742026773</v>
      </c>
    </row>
    <row r="69" spans="5:10" ht="15.75">
      <c r="E69">
        <v>2.6500000000000004</v>
      </c>
      <c r="F69">
        <v>2.69</v>
      </c>
      <c r="G69">
        <f t="shared" si="1"/>
        <v>2.67</v>
      </c>
      <c r="H69">
        <v>8.2</v>
      </c>
      <c r="I69" s="11">
        <v>-0.6030904653429331</v>
      </c>
      <c r="J69" s="13">
        <v>-7.048055023529157</v>
      </c>
    </row>
    <row r="71" spans="1:11" ht="12.75">
      <c r="A71" s="2" t="s">
        <v>21</v>
      </c>
      <c r="E71" s="2" t="s">
        <v>86</v>
      </c>
      <c r="F71" s="2" t="s">
        <v>87</v>
      </c>
      <c r="G71" s="2" t="s">
        <v>88</v>
      </c>
      <c r="H71" s="2" t="s">
        <v>20</v>
      </c>
      <c r="I71" s="2" t="s">
        <v>90</v>
      </c>
      <c r="J71" s="2"/>
      <c r="K71" s="2" t="s">
        <v>85</v>
      </c>
    </row>
    <row r="72" spans="5:11" ht="12.75">
      <c r="E72">
        <v>0</v>
      </c>
      <c r="F72">
        <v>0.1</v>
      </c>
      <c r="H72">
        <v>20.5</v>
      </c>
      <c r="I72">
        <v>-24.5</v>
      </c>
      <c r="J72">
        <v>-183.1</v>
      </c>
      <c r="K72" t="s">
        <v>24</v>
      </c>
    </row>
    <row r="73" spans="5:11" ht="12.75">
      <c r="E73">
        <v>0.1</v>
      </c>
      <c r="F73">
        <v>0.205</v>
      </c>
      <c r="H73">
        <v>18.3</v>
      </c>
      <c r="I73">
        <v>-29</v>
      </c>
      <c r="J73">
        <v>-224.3</v>
      </c>
      <c r="K73" t="s">
        <v>25</v>
      </c>
    </row>
  </sheetData>
  <sheetProtection/>
  <printOptions/>
  <pageMargins left="0.75" right="0.75" top="1" bottom="1"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D25" sqref="D25"/>
    </sheetView>
  </sheetViews>
  <sheetFormatPr defaultColWidth="8.8515625" defaultRowHeight="12.75"/>
  <cols>
    <col min="1" max="1" width="16.8515625" style="0" customWidth="1"/>
  </cols>
  <sheetData>
    <row r="1" spans="1:2" ht="12.75">
      <c r="A1" t="s">
        <v>70</v>
      </c>
      <c r="B1" s="1">
        <v>40279</v>
      </c>
    </row>
    <row r="2" spans="1:2" ht="12.75">
      <c r="A2" t="s">
        <v>71</v>
      </c>
      <c r="B2" t="s">
        <v>64</v>
      </c>
    </row>
    <row r="3" spans="1:2" ht="12.75">
      <c r="A3" t="s">
        <v>72</v>
      </c>
      <c r="B3" t="s">
        <v>15</v>
      </c>
    </row>
    <row r="4" spans="1:2" ht="12.75">
      <c r="A4" t="s">
        <v>73</v>
      </c>
      <c r="B4" t="s">
        <v>14</v>
      </c>
    </row>
    <row r="5" spans="1:2" ht="12.75">
      <c r="A5" t="s">
        <v>74</v>
      </c>
      <c r="B5" t="s">
        <v>13</v>
      </c>
    </row>
    <row r="6" spans="1:2" ht="12.75">
      <c r="A6" t="s">
        <v>75</v>
      </c>
      <c r="B6" t="s">
        <v>26</v>
      </c>
    </row>
    <row r="7" spans="1:2" ht="12.75">
      <c r="A7" t="s">
        <v>76</v>
      </c>
      <c r="B7" t="s">
        <v>12</v>
      </c>
    </row>
    <row r="8" spans="1:2" ht="12.75">
      <c r="A8" t="s">
        <v>77</v>
      </c>
      <c r="B8" t="s">
        <v>11</v>
      </c>
    </row>
    <row r="9" spans="1:2" ht="12.75">
      <c r="A9" t="s">
        <v>78</v>
      </c>
      <c r="B9" t="s">
        <v>10</v>
      </c>
    </row>
    <row r="10" spans="1:2" s="2" customFormat="1" ht="12.75">
      <c r="A10" s="2" t="s">
        <v>81</v>
      </c>
      <c r="B10" s="2" t="s">
        <v>9</v>
      </c>
    </row>
    <row r="11" s="2" customFormat="1" ht="12.75"/>
    <row r="12" s="2" customFormat="1" ht="12.75"/>
    <row r="13" s="2" customFormat="1" ht="12.75"/>
    <row r="14" s="2" customFormat="1" ht="12.75">
      <c r="A14" s="2" t="s">
        <v>82</v>
      </c>
    </row>
    <row r="15" spans="1:11" s="2" customFormat="1" ht="12.75">
      <c r="A15" s="2" t="s">
        <v>83</v>
      </c>
      <c r="B15" s="2" t="s">
        <v>84</v>
      </c>
      <c r="C15" s="2" t="s">
        <v>85</v>
      </c>
      <c r="E15" s="2" t="s">
        <v>86</v>
      </c>
      <c r="F15" s="2" t="s">
        <v>87</v>
      </c>
      <c r="G15" s="2" t="s">
        <v>88</v>
      </c>
      <c r="H15" s="2" t="s">
        <v>89</v>
      </c>
      <c r="I15" s="2" t="s">
        <v>90</v>
      </c>
      <c r="J15" s="7" t="s">
        <v>223</v>
      </c>
      <c r="K15" s="2" t="s">
        <v>85</v>
      </c>
    </row>
    <row r="16" spans="5:10" ht="12.75">
      <c r="E16">
        <v>0</v>
      </c>
      <c r="F16">
        <v>0.05</v>
      </c>
      <c r="G16">
        <f aca="true" t="shared" si="0" ref="G16:G45">0.5*(E16+F16)</f>
        <v>0.025</v>
      </c>
      <c r="H16">
        <v>6.6</v>
      </c>
      <c r="J16" s="9"/>
    </row>
    <row r="17" spans="5:10" ht="12.75">
      <c r="E17">
        <v>0.05</v>
      </c>
      <c r="F17">
        <v>0.1</v>
      </c>
      <c r="G17">
        <f t="shared" si="0"/>
        <v>0.07500000000000001</v>
      </c>
      <c r="H17">
        <v>5.1</v>
      </c>
      <c r="I17">
        <v>-1.5</v>
      </c>
      <c r="J17" s="4">
        <v>-13.2</v>
      </c>
    </row>
    <row r="18" spans="5:10" ht="12.75">
      <c r="E18">
        <v>0.1</v>
      </c>
      <c r="F18">
        <v>0.15</v>
      </c>
      <c r="G18">
        <f t="shared" si="0"/>
        <v>0.125</v>
      </c>
      <c r="H18">
        <v>5.2</v>
      </c>
      <c r="J18" s="4"/>
    </row>
    <row r="19" spans="5:10" ht="12.75">
      <c r="E19">
        <v>0.15</v>
      </c>
      <c r="F19">
        <v>0.2</v>
      </c>
      <c r="G19">
        <f t="shared" si="0"/>
        <v>0.175</v>
      </c>
      <c r="H19">
        <v>4.7</v>
      </c>
      <c r="I19">
        <v>-1.3</v>
      </c>
      <c r="J19" s="4">
        <v>-10.5</v>
      </c>
    </row>
    <row r="20" spans="5:10" ht="12.75">
      <c r="E20">
        <v>0.2</v>
      </c>
      <c r="F20">
        <v>0.25</v>
      </c>
      <c r="G20">
        <f t="shared" si="0"/>
        <v>0.225</v>
      </c>
      <c r="H20">
        <v>4.5</v>
      </c>
      <c r="J20" s="4"/>
    </row>
    <row r="21" spans="5:10" ht="12.75">
      <c r="E21">
        <v>0.25</v>
      </c>
      <c r="F21">
        <v>0.30000000000000004</v>
      </c>
      <c r="G21">
        <f t="shared" si="0"/>
        <v>0.275</v>
      </c>
      <c r="H21">
        <v>3.8</v>
      </c>
      <c r="I21">
        <v>-1.7</v>
      </c>
      <c r="J21" s="4">
        <v>-12.8</v>
      </c>
    </row>
    <row r="22" spans="5:10" ht="12.75">
      <c r="E22">
        <v>0.30000000000000004</v>
      </c>
      <c r="F22">
        <v>0.35000000000000003</v>
      </c>
      <c r="G22">
        <f t="shared" si="0"/>
        <v>0.32500000000000007</v>
      </c>
      <c r="H22">
        <v>4.5</v>
      </c>
      <c r="J22" s="4"/>
    </row>
    <row r="23" spans="5:10" ht="12.75">
      <c r="E23">
        <v>0.35000000000000003</v>
      </c>
      <c r="F23">
        <v>0.4</v>
      </c>
      <c r="G23">
        <f t="shared" si="0"/>
        <v>0.375</v>
      </c>
      <c r="H23">
        <v>3.9</v>
      </c>
      <c r="I23">
        <v>-1.6</v>
      </c>
      <c r="J23" s="4">
        <v>-11.8</v>
      </c>
    </row>
    <row r="24" spans="5:10" ht="12.75">
      <c r="E24">
        <v>0.4</v>
      </c>
      <c r="F24">
        <v>0.45</v>
      </c>
      <c r="G24">
        <f t="shared" si="0"/>
        <v>0.42500000000000004</v>
      </c>
      <c r="H24">
        <v>4.1</v>
      </c>
      <c r="J24" s="4"/>
    </row>
    <row r="25" spans="5:10" ht="12.75">
      <c r="E25">
        <v>0.45</v>
      </c>
      <c r="F25">
        <v>0.5</v>
      </c>
      <c r="G25">
        <f t="shared" si="0"/>
        <v>0.475</v>
      </c>
      <c r="H25">
        <v>4</v>
      </c>
      <c r="I25">
        <v>-1.1</v>
      </c>
      <c r="J25" s="4">
        <v>-7.6</v>
      </c>
    </row>
    <row r="26" spans="5:10" ht="12.75">
      <c r="E26">
        <v>0.5</v>
      </c>
      <c r="F26">
        <v>0.55</v>
      </c>
      <c r="G26">
        <f t="shared" si="0"/>
        <v>0.525</v>
      </c>
      <c r="H26">
        <v>4.3</v>
      </c>
      <c r="J26" s="4"/>
    </row>
    <row r="27" spans="5:10" ht="12.75">
      <c r="E27">
        <v>0.55</v>
      </c>
      <c r="F27">
        <v>0.6000000000000001</v>
      </c>
      <c r="G27">
        <f t="shared" si="0"/>
        <v>0.5750000000000001</v>
      </c>
      <c r="H27">
        <v>4.3</v>
      </c>
      <c r="I27">
        <v>-1.2</v>
      </c>
      <c r="J27" s="4">
        <v>-9.4</v>
      </c>
    </row>
    <row r="28" spans="5:10" ht="12.75">
      <c r="E28">
        <v>0.6000000000000001</v>
      </c>
      <c r="F28">
        <v>0.65</v>
      </c>
      <c r="G28">
        <f t="shared" si="0"/>
        <v>0.625</v>
      </c>
      <c r="H28">
        <v>4.4</v>
      </c>
      <c r="J28" s="4"/>
    </row>
    <row r="29" spans="5:10" ht="12.75">
      <c r="E29">
        <v>0.65</v>
      </c>
      <c r="F29">
        <v>0.7000000000000001</v>
      </c>
      <c r="G29">
        <f t="shared" si="0"/>
        <v>0.675</v>
      </c>
      <c r="H29">
        <v>4.4</v>
      </c>
      <c r="I29">
        <v>-1.6</v>
      </c>
      <c r="J29" s="4">
        <v>-11.6</v>
      </c>
    </row>
    <row r="30" spans="5:10" ht="12.75">
      <c r="E30">
        <v>0.7000000000000001</v>
      </c>
      <c r="F30">
        <v>0.75</v>
      </c>
      <c r="G30">
        <f t="shared" si="0"/>
        <v>0.7250000000000001</v>
      </c>
      <c r="H30">
        <v>3.8</v>
      </c>
      <c r="J30" s="4"/>
    </row>
    <row r="31" spans="5:10" ht="12.75">
      <c r="E31">
        <v>0.75</v>
      </c>
      <c r="F31">
        <v>0.8</v>
      </c>
      <c r="G31">
        <f t="shared" si="0"/>
        <v>0.775</v>
      </c>
      <c r="H31">
        <v>3.5</v>
      </c>
      <c r="I31">
        <v>-1.7</v>
      </c>
      <c r="J31" s="4">
        <v>-12.2</v>
      </c>
    </row>
    <row r="32" spans="5:10" ht="12.75">
      <c r="E32">
        <v>0.8</v>
      </c>
      <c r="F32">
        <v>0.8500000000000001</v>
      </c>
      <c r="G32">
        <f t="shared" si="0"/>
        <v>0.8250000000000001</v>
      </c>
      <c r="H32">
        <v>4.5</v>
      </c>
      <c r="J32" s="4"/>
    </row>
    <row r="33" spans="5:10" ht="12.75">
      <c r="E33">
        <v>0.8500000000000001</v>
      </c>
      <c r="F33">
        <v>0.9</v>
      </c>
      <c r="G33">
        <f t="shared" si="0"/>
        <v>0.875</v>
      </c>
      <c r="H33">
        <v>4</v>
      </c>
      <c r="I33">
        <v>-1.7</v>
      </c>
      <c r="J33" s="4">
        <v>-13.1</v>
      </c>
    </row>
    <row r="34" spans="5:10" ht="12.75">
      <c r="E34">
        <v>0.9</v>
      </c>
      <c r="F34">
        <v>0.9500000000000001</v>
      </c>
      <c r="G34">
        <f t="shared" si="0"/>
        <v>0.925</v>
      </c>
      <c r="H34">
        <v>4.2</v>
      </c>
      <c r="J34" s="4"/>
    </row>
    <row r="35" spans="5:10" ht="12.75">
      <c r="E35">
        <v>0.9500000000000001</v>
      </c>
      <c r="F35">
        <v>1</v>
      </c>
      <c r="G35">
        <f t="shared" si="0"/>
        <v>0.9750000000000001</v>
      </c>
      <c r="H35">
        <v>4.5</v>
      </c>
      <c r="I35">
        <v>-1.8</v>
      </c>
      <c r="J35" s="4">
        <v>-13.5</v>
      </c>
    </row>
    <row r="36" spans="5:10" ht="12.75">
      <c r="E36">
        <v>1</v>
      </c>
      <c r="F36">
        <v>1.05</v>
      </c>
      <c r="G36">
        <f t="shared" si="0"/>
        <v>1.025</v>
      </c>
      <c r="H36">
        <v>4.6</v>
      </c>
      <c r="J36" s="4"/>
    </row>
    <row r="37" spans="5:10" ht="12.75">
      <c r="E37">
        <v>1.05</v>
      </c>
      <c r="F37">
        <v>1.1</v>
      </c>
      <c r="G37">
        <f t="shared" si="0"/>
        <v>1.0750000000000002</v>
      </c>
      <c r="H37">
        <v>4.3</v>
      </c>
      <c r="I37">
        <v>-1.9</v>
      </c>
      <c r="J37" s="4">
        <v>-14</v>
      </c>
    </row>
    <row r="38" spans="5:10" ht="12.75">
      <c r="E38">
        <v>1.1</v>
      </c>
      <c r="F38">
        <v>1.1500000000000001</v>
      </c>
      <c r="G38">
        <f t="shared" si="0"/>
        <v>1.125</v>
      </c>
      <c r="H38">
        <v>4.2</v>
      </c>
      <c r="J38" s="4"/>
    </row>
    <row r="39" spans="5:10" ht="12.75">
      <c r="E39">
        <v>1.1500000000000001</v>
      </c>
      <c r="F39">
        <v>1.2000000000000002</v>
      </c>
      <c r="G39">
        <f t="shared" si="0"/>
        <v>1.1750000000000003</v>
      </c>
      <c r="H39">
        <v>3.9</v>
      </c>
      <c r="I39">
        <v>-1.5</v>
      </c>
      <c r="J39" s="4">
        <v>-11.7</v>
      </c>
    </row>
    <row r="40" spans="5:10" ht="12.75">
      <c r="E40">
        <v>1.2000000000000002</v>
      </c>
      <c r="F40">
        <v>1.25</v>
      </c>
      <c r="G40">
        <f t="shared" si="0"/>
        <v>1.225</v>
      </c>
      <c r="H40">
        <v>4.8</v>
      </c>
      <c r="J40" s="4"/>
    </row>
    <row r="41" spans="5:10" ht="12.75">
      <c r="E41">
        <v>1.25</v>
      </c>
      <c r="F41">
        <v>1.3</v>
      </c>
      <c r="G41">
        <f t="shared" si="0"/>
        <v>1.275</v>
      </c>
      <c r="H41">
        <v>3.7</v>
      </c>
      <c r="I41">
        <v>-1.5</v>
      </c>
      <c r="J41" s="4">
        <v>-10.4</v>
      </c>
    </row>
    <row r="42" spans="5:10" ht="12.75">
      <c r="E42">
        <v>1.3</v>
      </c>
      <c r="F42">
        <v>1.35</v>
      </c>
      <c r="G42">
        <f t="shared" si="0"/>
        <v>1.3250000000000002</v>
      </c>
      <c r="H42">
        <v>3.9</v>
      </c>
      <c r="J42" s="4"/>
    </row>
    <row r="43" spans="5:10" ht="12.75">
      <c r="E43">
        <v>1.35</v>
      </c>
      <c r="F43">
        <v>1.4000000000000001</v>
      </c>
      <c r="G43">
        <f t="shared" si="0"/>
        <v>1.375</v>
      </c>
      <c r="H43">
        <v>3.9</v>
      </c>
      <c r="I43">
        <v>-1.4</v>
      </c>
      <c r="J43" s="4">
        <v>-10.8</v>
      </c>
    </row>
    <row r="44" spans="5:10" ht="12.75">
      <c r="E44">
        <v>1.4000000000000001</v>
      </c>
      <c r="F44">
        <v>1.4500000000000002</v>
      </c>
      <c r="G44">
        <f t="shared" si="0"/>
        <v>1.4250000000000003</v>
      </c>
      <c r="H44">
        <v>4</v>
      </c>
      <c r="J44" s="4"/>
    </row>
    <row r="45" spans="5:10" ht="12.75">
      <c r="E45">
        <v>1.4500000000000002</v>
      </c>
      <c r="F45">
        <v>1.52</v>
      </c>
      <c r="G45">
        <f t="shared" si="0"/>
        <v>1.485</v>
      </c>
      <c r="H45">
        <v>6.6</v>
      </c>
      <c r="I45">
        <v>-1.5</v>
      </c>
      <c r="J45" s="4">
        <v>-10.3</v>
      </c>
    </row>
  </sheetData>
  <sheetProtection/>
  <printOptions/>
  <pageMargins left="0.75" right="0.75" top="1" bottom="1" header="0.5" footer="0.5"/>
  <pageSetup orientation="portrait" r:id="rId2"/>
  <drawing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A18" sqref="A18"/>
    </sheetView>
  </sheetViews>
  <sheetFormatPr defaultColWidth="8.8515625" defaultRowHeight="12.75"/>
  <cols>
    <col min="1" max="1" width="16.8515625" style="0" customWidth="1"/>
  </cols>
  <sheetData>
    <row r="1" spans="1:2" ht="12.75">
      <c r="A1" t="s">
        <v>70</v>
      </c>
      <c r="B1" s="1">
        <v>40280</v>
      </c>
    </row>
    <row r="2" spans="1:2" ht="12.75">
      <c r="A2" t="s">
        <v>71</v>
      </c>
      <c r="B2" t="s">
        <v>1</v>
      </c>
    </row>
    <row r="3" spans="1:2" ht="12.75">
      <c r="A3" t="s">
        <v>72</v>
      </c>
      <c r="B3" t="s">
        <v>15</v>
      </c>
    </row>
    <row r="4" spans="1:2" ht="12.75">
      <c r="A4" t="s">
        <v>73</v>
      </c>
      <c r="B4">
        <v>0.11</v>
      </c>
    </row>
    <row r="5" spans="1:2" ht="12.75">
      <c r="A5" t="s">
        <v>74</v>
      </c>
      <c r="B5">
        <v>0.22</v>
      </c>
    </row>
    <row r="6" spans="1:2" ht="12.75">
      <c r="A6" t="s">
        <v>75</v>
      </c>
      <c r="B6">
        <v>3.31</v>
      </c>
    </row>
    <row r="7" ht="12.75">
      <c r="A7" t="s">
        <v>76</v>
      </c>
    </row>
    <row r="8" spans="1:2" ht="12.75">
      <c r="A8" t="s">
        <v>77</v>
      </c>
      <c r="B8" t="s">
        <v>0</v>
      </c>
    </row>
    <row r="9" spans="1:2" ht="12.75">
      <c r="A9" t="s">
        <v>78</v>
      </c>
      <c r="B9" t="s">
        <v>17</v>
      </c>
    </row>
    <row r="10" spans="1:2" s="2" customFormat="1" ht="12.75">
      <c r="A10" s="2" t="s">
        <v>81</v>
      </c>
      <c r="B10" s="2" t="s">
        <v>16</v>
      </c>
    </row>
    <row r="11" s="2" customFormat="1" ht="12.75"/>
    <row r="12" s="2" customFormat="1" ht="12.75"/>
    <row r="13" s="2" customFormat="1" ht="12.75"/>
    <row r="14" s="2" customFormat="1" ht="12.75">
      <c r="A14" s="2" t="s">
        <v>82</v>
      </c>
    </row>
    <row r="15" spans="1:10" s="2" customFormat="1" ht="12.75">
      <c r="A15" s="2" t="s">
        <v>83</v>
      </c>
      <c r="B15" s="2" t="s">
        <v>84</v>
      </c>
      <c r="C15" s="2" t="s">
        <v>85</v>
      </c>
      <c r="E15" s="2" t="s">
        <v>86</v>
      </c>
      <c r="F15" s="2" t="s">
        <v>87</v>
      </c>
      <c r="G15" s="2" t="s">
        <v>88</v>
      </c>
      <c r="H15" s="2" t="s">
        <v>89</v>
      </c>
      <c r="I15" s="2" t="s">
        <v>90</v>
      </c>
      <c r="J15" s="2" t="s">
        <v>85</v>
      </c>
    </row>
  </sheetData>
  <sheetProtection/>
  <printOptions/>
  <pageMargins left="0.75" right="0.75" top="1" bottom="1"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Y39"/>
  <sheetViews>
    <sheetView zoomScalePageLayoutView="0" workbookViewId="0" topLeftCell="A1">
      <selection activeCell="A18" sqref="A18"/>
    </sheetView>
  </sheetViews>
  <sheetFormatPr defaultColWidth="8.8515625" defaultRowHeight="12.75"/>
  <cols>
    <col min="2" max="2" width="12.421875" style="0" customWidth="1"/>
  </cols>
  <sheetData>
    <row r="1" spans="1:2" ht="12.75">
      <c r="A1" t="s">
        <v>70</v>
      </c>
      <c r="B1" s="1" t="str">
        <f>"13 May 2010"</f>
        <v>13 May 2010</v>
      </c>
    </row>
    <row r="2" spans="1:2" ht="12.75">
      <c r="A2" t="s">
        <v>71</v>
      </c>
      <c r="B2" t="s">
        <v>79</v>
      </c>
    </row>
    <row r="3" spans="1:2" ht="12.75">
      <c r="A3" t="s">
        <v>72</v>
      </c>
      <c r="B3" t="s">
        <v>139</v>
      </c>
    </row>
    <row r="4" spans="1:2" ht="12.75">
      <c r="A4" t="s">
        <v>73</v>
      </c>
      <c r="B4">
        <v>0.26</v>
      </c>
    </row>
    <row r="5" spans="1:2" ht="12.75">
      <c r="A5" t="s">
        <v>74</v>
      </c>
      <c r="B5">
        <v>0.07</v>
      </c>
    </row>
    <row r="6" spans="1:2" ht="12.75">
      <c r="A6" t="s">
        <v>75</v>
      </c>
      <c r="B6">
        <v>1.35</v>
      </c>
    </row>
    <row r="7" ht="12.75">
      <c r="A7" t="s">
        <v>76</v>
      </c>
    </row>
    <row r="8" spans="1:2" ht="12.75">
      <c r="A8" t="s">
        <v>77</v>
      </c>
      <c r="B8" t="s">
        <v>147</v>
      </c>
    </row>
    <row r="9" spans="1:2" ht="12.75">
      <c r="A9" t="s">
        <v>78</v>
      </c>
      <c r="B9" t="s">
        <v>140</v>
      </c>
    </row>
    <row r="10" spans="1:2" ht="12.75">
      <c r="A10" t="s">
        <v>81</v>
      </c>
      <c r="B10" t="s">
        <v>141</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126</v>
      </c>
      <c r="Y15" s="2" t="s">
        <v>85</v>
      </c>
    </row>
    <row r="16" spans="5:24" ht="12.75">
      <c r="E16">
        <v>1.26</v>
      </c>
      <c r="F16">
        <v>1.31</v>
      </c>
      <c r="G16">
        <f>0.5*(E16+F16)</f>
        <v>1.2850000000000001</v>
      </c>
      <c r="H16">
        <v>6.2</v>
      </c>
      <c r="K16" t="s">
        <v>142</v>
      </c>
      <c r="L16">
        <v>1.26</v>
      </c>
      <c r="M16">
        <v>1.31</v>
      </c>
      <c r="N16">
        <f>0.5*(L16+M16)</f>
        <v>1.2850000000000001</v>
      </c>
      <c r="O16">
        <v>76</v>
      </c>
      <c r="P16" s="4">
        <v>1.1191424426380954</v>
      </c>
      <c r="Q16" s="4">
        <v>1.4151177892352236</v>
      </c>
      <c r="S16" t="s">
        <v>142</v>
      </c>
      <c r="T16">
        <v>1.26</v>
      </c>
      <c r="U16">
        <v>1.31</v>
      </c>
      <c r="V16">
        <f>0.5*(T16+U16)</f>
        <v>1.2850000000000001</v>
      </c>
      <c r="W16">
        <v>82</v>
      </c>
      <c r="X16" s="4">
        <v>4.390243902439018</v>
      </c>
    </row>
    <row r="17" spans="5:24" ht="12.75">
      <c r="E17">
        <v>1.31</v>
      </c>
      <c r="F17">
        <v>1.33</v>
      </c>
      <c r="G17">
        <f>0.5*(E17+F17)</f>
        <v>1.32</v>
      </c>
      <c r="H17">
        <v>7.5</v>
      </c>
      <c r="K17" t="s">
        <v>143</v>
      </c>
      <c r="L17">
        <v>1.31</v>
      </c>
      <c r="M17">
        <v>1.33</v>
      </c>
      <c r="N17">
        <f>0.5*(L17+M17)</f>
        <v>1.32</v>
      </c>
      <c r="O17">
        <v>58</v>
      </c>
      <c r="P17" s="4">
        <v>2.3450607344865664</v>
      </c>
      <c r="Q17" s="4">
        <v>1.3079046571399657</v>
      </c>
      <c r="S17" t="s">
        <v>143</v>
      </c>
      <c r="T17">
        <v>1.31</v>
      </c>
      <c r="U17">
        <v>1.33</v>
      </c>
      <c r="V17">
        <f>0.5*(T17+U17)</f>
        <v>1.32</v>
      </c>
      <c r="W17">
        <v>76</v>
      </c>
      <c r="X17" s="4">
        <v>5.394736842105312</v>
      </c>
    </row>
    <row r="18" spans="5:24" ht="12.75">
      <c r="E18">
        <v>1.33</v>
      </c>
      <c r="F18">
        <v>1.35</v>
      </c>
      <c r="G18">
        <f>0.5*(E18+F18)</f>
        <v>1.34</v>
      </c>
      <c r="H18">
        <v>11.3</v>
      </c>
      <c r="K18" t="s">
        <v>144</v>
      </c>
      <c r="L18">
        <v>1.33</v>
      </c>
      <c r="M18">
        <v>1.35</v>
      </c>
      <c r="N18">
        <f>0.5*(L18+M18)</f>
        <v>1.34</v>
      </c>
      <c r="O18">
        <v>54</v>
      </c>
      <c r="P18" s="4">
        <v>75.22923356911978</v>
      </c>
      <c r="Q18" s="4">
        <v>-0.3708706755528088</v>
      </c>
      <c r="S18" t="s">
        <v>144</v>
      </c>
      <c r="T18">
        <v>1.33</v>
      </c>
      <c r="U18">
        <v>1.35</v>
      </c>
      <c r="V18">
        <f>0.5*(T18+U18)</f>
        <v>1.34</v>
      </c>
      <c r="W18">
        <v>38</v>
      </c>
      <c r="X18" s="4">
        <v>23.15789473684217</v>
      </c>
    </row>
    <row r="20" ht="12.75">
      <c r="J20" s="3"/>
    </row>
    <row r="21" ht="12.75">
      <c r="J21" s="3"/>
    </row>
    <row r="28" ht="12.75">
      <c r="J28" s="3"/>
    </row>
    <row r="29" ht="12.75">
      <c r="J29" s="3"/>
    </row>
    <row r="38" ht="12.75">
      <c r="J38" s="3"/>
    </row>
    <row r="39" ht="12.75">
      <c r="J39" s="3"/>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X43"/>
  <sheetViews>
    <sheetView zoomScalePageLayoutView="0" workbookViewId="0" topLeftCell="A1">
      <selection activeCell="C8" sqref="C8"/>
    </sheetView>
  </sheetViews>
  <sheetFormatPr defaultColWidth="8.8515625" defaultRowHeight="12.75"/>
  <cols>
    <col min="2" max="2" width="12.421875" style="0" customWidth="1"/>
  </cols>
  <sheetData>
    <row r="1" spans="1:2" ht="12.75">
      <c r="A1" t="s">
        <v>70</v>
      </c>
      <c r="B1" s="1" t="str">
        <f>"13 May 2010"</f>
        <v>13 May 2010</v>
      </c>
    </row>
    <row r="2" spans="1:2" ht="12.75">
      <c r="A2" t="s">
        <v>71</v>
      </c>
      <c r="B2" t="s">
        <v>79</v>
      </c>
    </row>
    <row r="3" spans="1:2" ht="12.75">
      <c r="A3" t="s">
        <v>72</v>
      </c>
      <c r="B3" t="s">
        <v>146</v>
      </c>
    </row>
    <row r="4" spans="1:2" ht="12.75">
      <c r="A4" t="s">
        <v>73</v>
      </c>
      <c r="B4">
        <v>0.31</v>
      </c>
    </row>
    <row r="5" spans="1:2" ht="12.75">
      <c r="A5" t="s">
        <v>74</v>
      </c>
      <c r="B5" t="s">
        <v>80</v>
      </c>
    </row>
    <row r="6" spans="1:2" ht="12.75">
      <c r="A6" t="s">
        <v>75</v>
      </c>
      <c r="B6">
        <v>1.37</v>
      </c>
    </row>
    <row r="7" ht="12.75">
      <c r="A7" t="s">
        <v>76</v>
      </c>
    </row>
    <row r="8" spans="1:2" ht="12.75">
      <c r="A8" t="s">
        <v>77</v>
      </c>
      <c r="B8" t="s">
        <v>178</v>
      </c>
    </row>
    <row r="9" spans="1:2" ht="12.75">
      <c r="A9" t="s">
        <v>78</v>
      </c>
      <c r="B9" t="s">
        <v>140</v>
      </c>
    </row>
    <row r="10" spans="1:2" ht="12.75">
      <c r="A10" t="s">
        <v>81</v>
      </c>
      <c r="B10" t="s">
        <v>145</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126</v>
      </c>
      <c r="X15" s="2" t="s">
        <v>85</v>
      </c>
    </row>
    <row r="16" spans="4:10" ht="12.75">
      <c r="D16">
        <v>1</v>
      </c>
      <c r="E16">
        <v>0</v>
      </c>
      <c r="F16">
        <v>0.05</v>
      </c>
      <c r="G16">
        <f>0.5*(E16+F16)</f>
        <v>0.025</v>
      </c>
      <c r="H16">
        <v>8.8</v>
      </c>
      <c r="J16" t="s">
        <v>148</v>
      </c>
    </row>
    <row r="17" spans="4:8" ht="12.75">
      <c r="D17">
        <v>2</v>
      </c>
      <c r="E17">
        <v>0.05</v>
      </c>
      <c r="F17">
        <v>0.1</v>
      </c>
      <c r="G17">
        <f>0.5*(E17+F17)</f>
        <v>0.07500000000000001</v>
      </c>
      <c r="H17">
        <v>8.5</v>
      </c>
    </row>
    <row r="18" spans="4:10" ht="12.75">
      <c r="D18">
        <v>3</v>
      </c>
      <c r="E18">
        <v>0.1</v>
      </c>
      <c r="F18">
        <v>0.15</v>
      </c>
      <c r="G18">
        <f>0.5*(E18+F18)</f>
        <v>0.125</v>
      </c>
      <c r="H18">
        <v>7.7</v>
      </c>
      <c r="J18" t="s">
        <v>154</v>
      </c>
    </row>
    <row r="19" spans="4:10" ht="12.75">
      <c r="D19">
        <v>4</v>
      </c>
      <c r="E19">
        <v>0.15</v>
      </c>
      <c r="F19">
        <v>0.2</v>
      </c>
      <c r="G19">
        <f aca="true" t="shared" si="0" ref="G19:G43">0.5*(E19+F19)</f>
        <v>0.175</v>
      </c>
      <c r="H19">
        <v>5</v>
      </c>
      <c r="J19" t="s">
        <v>149</v>
      </c>
    </row>
    <row r="20" spans="4:8" ht="12.75">
      <c r="D20">
        <v>5</v>
      </c>
      <c r="E20">
        <v>0.2</v>
      </c>
      <c r="F20">
        <v>0.25</v>
      </c>
      <c r="G20">
        <f t="shared" si="0"/>
        <v>0.225</v>
      </c>
      <c r="H20">
        <v>4.8</v>
      </c>
    </row>
    <row r="21" spans="4:8" ht="12.75">
      <c r="D21">
        <v>6</v>
      </c>
      <c r="E21">
        <v>0.25</v>
      </c>
      <c r="F21">
        <v>0.3</v>
      </c>
      <c r="G21">
        <f t="shared" si="0"/>
        <v>0.275</v>
      </c>
      <c r="H21">
        <v>4.8</v>
      </c>
    </row>
    <row r="22" spans="4:8" ht="12.75">
      <c r="D22">
        <v>7</v>
      </c>
      <c r="E22">
        <v>0.3</v>
      </c>
      <c r="F22">
        <v>0.35</v>
      </c>
      <c r="G22">
        <f t="shared" si="0"/>
        <v>0.32499999999999996</v>
      </c>
      <c r="H22">
        <v>4.7</v>
      </c>
    </row>
    <row r="23" spans="4:10" ht="12.75">
      <c r="D23">
        <v>8</v>
      </c>
      <c r="E23">
        <v>0.35</v>
      </c>
      <c r="F23">
        <v>0.4</v>
      </c>
      <c r="G23">
        <f t="shared" si="0"/>
        <v>0.375</v>
      </c>
      <c r="H23">
        <v>4.1</v>
      </c>
      <c r="J23" t="s">
        <v>133</v>
      </c>
    </row>
    <row r="24" spans="4:10" ht="12.75">
      <c r="D24">
        <v>9</v>
      </c>
      <c r="E24">
        <v>0.4</v>
      </c>
      <c r="F24">
        <v>0.45</v>
      </c>
      <c r="G24">
        <f t="shared" si="0"/>
        <v>0.42500000000000004</v>
      </c>
      <c r="H24">
        <v>4</v>
      </c>
      <c r="J24" t="s">
        <v>134</v>
      </c>
    </row>
    <row r="25" spans="4:8" ht="12.75">
      <c r="D25">
        <v>10</v>
      </c>
      <c r="E25">
        <v>0.45</v>
      </c>
      <c r="F25">
        <v>0.5</v>
      </c>
      <c r="G25">
        <f t="shared" si="0"/>
        <v>0.475</v>
      </c>
      <c r="H25">
        <v>3.6</v>
      </c>
    </row>
    <row r="26" spans="4:8" ht="12.75">
      <c r="D26">
        <v>11</v>
      </c>
      <c r="E26">
        <v>0.5</v>
      </c>
      <c r="F26">
        <v>0.55</v>
      </c>
      <c r="G26">
        <f t="shared" si="0"/>
        <v>0.525</v>
      </c>
      <c r="H26">
        <v>3.9</v>
      </c>
    </row>
    <row r="27" spans="4:8" ht="12.75">
      <c r="D27">
        <v>12</v>
      </c>
      <c r="E27">
        <v>0.55</v>
      </c>
      <c r="F27">
        <v>0.6</v>
      </c>
      <c r="G27">
        <f t="shared" si="0"/>
        <v>0.575</v>
      </c>
      <c r="H27">
        <v>4.5</v>
      </c>
    </row>
    <row r="28" spans="4:8" ht="12.75">
      <c r="D28">
        <v>13</v>
      </c>
      <c r="E28">
        <v>0.6</v>
      </c>
      <c r="F28">
        <v>0.65</v>
      </c>
      <c r="G28">
        <f t="shared" si="0"/>
        <v>0.625</v>
      </c>
      <c r="H28">
        <v>4.7</v>
      </c>
    </row>
    <row r="29" spans="4:8" ht="12.75">
      <c r="D29">
        <v>14</v>
      </c>
      <c r="E29">
        <v>0.65</v>
      </c>
      <c r="F29">
        <v>0.7</v>
      </c>
      <c r="G29">
        <f t="shared" si="0"/>
        <v>0.675</v>
      </c>
      <c r="H29">
        <v>5</v>
      </c>
    </row>
    <row r="30" spans="4:8" ht="12.75">
      <c r="D30">
        <v>15</v>
      </c>
      <c r="E30">
        <v>0.7</v>
      </c>
      <c r="F30">
        <v>0.75</v>
      </c>
      <c r="G30">
        <f t="shared" si="0"/>
        <v>0.725</v>
      </c>
      <c r="H30">
        <v>5.1</v>
      </c>
    </row>
    <row r="31" spans="4:8" ht="12.75">
      <c r="D31">
        <v>16</v>
      </c>
      <c r="E31">
        <v>0.75</v>
      </c>
      <c r="F31">
        <v>0.8</v>
      </c>
      <c r="G31">
        <f t="shared" si="0"/>
        <v>0.775</v>
      </c>
      <c r="H31">
        <v>4.6</v>
      </c>
    </row>
    <row r="32" spans="4:10" ht="12.75">
      <c r="D32">
        <v>17</v>
      </c>
      <c r="E32">
        <v>0.8</v>
      </c>
      <c r="F32">
        <v>0.85</v>
      </c>
      <c r="G32">
        <f t="shared" si="0"/>
        <v>0.825</v>
      </c>
      <c r="H32">
        <v>4.6</v>
      </c>
      <c r="J32" t="s">
        <v>153</v>
      </c>
    </row>
    <row r="33" spans="4:8" ht="12.75">
      <c r="D33">
        <v>18</v>
      </c>
      <c r="E33">
        <v>0.85</v>
      </c>
      <c r="F33">
        <v>0.9</v>
      </c>
      <c r="G33">
        <f t="shared" si="0"/>
        <v>0.875</v>
      </c>
      <c r="H33">
        <v>4.5</v>
      </c>
    </row>
    <row r="34" spans="4:8" ht="12.75">
      <c r="D34">
        <v>19</v>
      </c>
      <c r="E34">
        <v>0.9</v>
      </c>
      <c r="F34">
        <v>0.95</v>
      </c>
      <c r="G34">
        <f t="shared" si="0"/>
        <v>0.925</v>
      </c>
      <c r="H34">
        <v>4.4</v>
      </c>
    </row>
    <row r="35" spans="4:8" ht="12.75">
      <c r="D35">
        <v>20</v>
      </c>
      <c r="E35">
        <v>0.95</v>
      </c>
      <c r="F35">
        <v>1</v>
      </c>
      <c r="G35">
        <f t="shared" si="0"/>
        <v>0.975</v>
      </c>
      <c r="H35">
        <v>4.3</v>
      </c>
    </row>
    <row r="36" spans="4:8" ht="12.75">
      <c r="D36">
        <v>21</v>
      </c>
      <c r="E36">
        <v>1</v>
      </c>
      <c r="F36">
        <v>1.05</v>
      </c>
      <c r="G36">
        <f t="shared" si="0"/>
        <v>1.025</v>
      </c>
      <c r="H36">
        <v>4</v>
      </c>
    </row>
    <row r="37" spans="4:8" ht="12.75">
      <c r="D37">
        <v>22</v>
      </c>
      <c r="E37">
        <v>1.05</v>
      </c>
      <c r="F37">
        <v>1.1</v>
      </c>
      <c r="G37">
        <f t="shared" si="0"/>
        <v>1.0750000000000002</v>
      </c>
      <c r="H37">
        <v>3.9</v>
      </c>
    </row>
    <row r="38" spans="4:8" ht="12.75">
      <c r="D38">
        <v>23</v>
      </c>
      <c r="E38">
        <v>1.1</v>
      </c>
      <c r="F38">
        <v>1.15</v>
      </c>
      <c r="G38">
        <f t="shared" si="0"/>
        <v>1.125</v>
      </c>
      <c r="H38">
        <v>3.9</v>
      </c>
    </row>
    <row r="39" spans="4:8" ht="12.75">
      <c r="D39">
        <v>24</v>
      </c>
      <c r="E39">
        <v>1.15</v>
      </c>
      <c r="F39">
        <v>1.2</v>
      </c>
      <c r="G39">
        <f t="shared" si="0"/>
        <v>1.1749999999999998</v>
      </c>
      <c r="H39">
        <v>3.9</v>
      </c>
    </row>
    <row r="40" spans="4:8" ht="12.75">
      <c r="D40">
        <v>25</v>
      </c>
      <c r="E40">
        <v>1.2</v>
      </c>
      <c r="F40">
        <v>1.25</v>
      </c>
      <c r="G40">
        <f t="shared" si="0"/>
        <v>1.225</v>
      </c>
      <c r="H40">
        <v>4.4</v>
      </c>
    </row>
    <row r="41" spans="4:8" ht="12.75">
      <c r="D41">
        <v>26</v>
      </c>
      <c r="E41">
        <v>1.25</v>
      </c>
      <c r="F41">
        <v>1.3</v>
      </c>
      <c r="G41">
        <f t="shared" si="0"/>
        <v>1.275</v>
      </c>
      <c r="H41">
        <v>4.6</v>
      </c>
    </row>
    <row r="42" spans="4:10" ht="12.75">
      <c r="D42">
        <v>27</v>
      </c>
      <c r="E42">
        <v>1.3</v>
      </c>
      <c r="F42">
        <v>1.33</v>
      </c>
      <c r="G42">
        <f t="shared" si="0"/>
        <v>1.315</v>
      </c>
      <c r="H42">
        <v>5.4</v>
      </c>
      <c r="J42" t="s">
        <v>150</v>
      </c>
    </row>
    <row r="43" spans="4:10" ht="12.75">
      <c r="D43">
        <v>28</v>
      </c>
      <c r="E43">
        <v>1.33</v>
      </c>
      <c r="F43">
        <v>1.37</v>
      </c>
      <c r="G43">
        <f t="shared" si="0"/>
        <v>1.35</v>
      </c>
      <c r="H43">
        <v>8.1</v>
      </c>
      <c r="J43" t="s">
        <v>151</v>
      </c>
    </row>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Y46"/>
  <sheetViews>
    <sheetView zoomScalePageLayoutView="0" workbookViewId="0" topLeftCell="A1">
      <selection activeCell="A2" sqref="A2"/>
    </sheetView>
  </sheetViews>
  <sheetFormatPr defaultColWidth="8.8515625" defaultRowHeight="12.75"/>
  <cols>
    <col min="2" max="2" width="12.421875" style="0" customWidth="1"/>
  </cols>
  <sheetData>
    <row r="1" spans="1:2" ht="12.75">
      <c r="A1" t="s">
        <v>70</v>
      </c>
      <c r="B1" s="1" t="str">
        <f>"13 May 2010"</f>
        <v>13 May 2010</v>
      </c>
    </row>
    <row r="2" spans="1:2" ht="12.75">
      <c r="A2" t="s">
        <v>71</v>
      </c>
      <c r="B2" t="s">
        <v>79</v>
      </c>
    </row>
    <row r="3" spans="1:2" ht="12.75">
      <c r="A3" t="s">
        <v>72</v>
      </c>
      <c r="B3" t="s">
        <v>155</v>
      </c>
    </row>
    <row r="4" spans="1:2" ht="12.75">
      <c r="A4" t="s">
        <v>73</v>
      </c>
      <c r="B4">
        <v>0.1</v>
      </c>
    </row>
    <row r="5" spans="1:2" ht="12.75">
      <c r="A5" t="s">
        <v>74</v>
      </c>
      <c r="B5">
        <v>0.08</v>
      </c>
    </row>
    <row r="6" spans="1:2" ht="12.75">
      <c r="A6" t="s">
        <v>75</v>
      </c>
      <c r="B6">
        <v>1.53</v>
      </c>
    </row>
    <row r="7" ht="12.75">
      <c r="A7" t="s">
        <v>76</v>
      </c>
    </row>
    <row r="8" spans="1:2" ht="12.75">
      <c r="A8" t="s">
        <v>77</v>
      </c>
      <c r="B8" t="s">
        <v>159</v>
      </c>
    </row>
    <row r="9" spans="1:2" ht="12.75">
      <c r="A9" t="s">
        <v>78</v>
      </c>
      <c r="B9" t="s">
        <v>140</v>
      </c>
    </row>
    <row r="10" spans="1:2" ht="12.75">
      <c r="A10" t="s">
        <v>81</v>
      </c>
      <c r="B10" t="s">
        <v>156</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220</v>
      </c>
      <c r="Y15" s="2" t="s">
        <v>85</v>
      </c>
    </row>
    <row r="16" spans="4:24" ht="12.75">
      <c r="D16">
        <v>1</v>
      </c>
      <c r="E16">
        <v>0</v>
      </c>
      <c r="F16">
        <v>0.05</v>
      </c>
      <c r="G16">
        <f>0.5*(E16+F16)</f>
        <v>0.025</v>
      </c>
      <c r="H16">
        <v>9.7</v>
      </c>
      <c r="K16">
        <v>1</v>
      </c>
      <c r="L16">
        <v>0</v>
      </c>
      <c r="M16">
        <v>0.05</v>
      </c>
      <c r="N16">
        <f>0.5*(L16+M16)</f>
        <v>0.025</v>
      </c>
      <c r="O16">
        <v>22</v>
      </c>
      <c r="P16" s="5">
        <v>0.5287013248826434</v>
      </c>
      <c r="Q16" s="5">
        <v>0.14807578148643327</v>
      </c>
      <c r="S16">
        <v>1</v>
      </c>
      <c r="T16">
        <v>0</v>
      </c>
      <c r="U16">
        <v>0.05</v>
      </c>
      <c r="V16">
        <f>0.5*(T16+U16)</f>
        <v>0.025</v>
      </c>
      <c r="W16">
        <v>24</v>
      </c>
      <c r="X16" s="4">
        <v>94.16666666666659</v>
      </c>
    </row>
    <row r="17" spans="4:24" ht="12.75">
      <c r="D17">
        <v>2</v>
      </c>
      <c r="E17">
        <v>0.05</v>
      </c>
      <c r="F17">
        <v>0.1</v>
      </c>
      <c r="G17">
        <f aca="true" t="shared" si="0" ref="G17:G41">0.5*(E17+F17)</f>
        <v>0.07500000000000001</v>
      </c>
      <c r="H17">
        <v>8.2</v>
      </c>
      <c r="K17">
        <v>2</v>
      </c>
      <c r="L17">
        <v>0.05</v>
      </c>
      <c r="M17">
        <v>0.1</v>
      </c>
      <c r="N17">
        <f aca="true" t="shared" si="1" ref="N17:N29">0.5*(L17+M17)</f>
        <v>0.07500000000000001</v>
      </c>
      <c r="O17">
        <v>22</v>
      </c>
      <c r="P17" s="5">
        <v>0.31143812418868216</v>
      </c>
      <c r="Q17" s="5">
        <v>0.1284669949512177</v>
      </c>
      <c r="S17">
        <v>2</v>
      </c>
      <c r="T17">
        <v>0.05</v>
      </c>
      <c r="U17">
        <v>0.1</v>
      </c>
      <c r="V17">
        <f aca="true" t="shared" si="2" ref="V17:V29">0.5*(T17+U17)</f>
        <v>0.07500000000000001</v>
      </c>
      <c r="W17">
        <v>16</v>
      </c>
      <c r="X17" s="4">
        <v>146.87500000000009</v>
      </c>
    </row>
    <row r="18" spans="4:24" ht="12.75">
      <c r="D18">
        <v>3</v>
      </c>
      <c r="E18">
        <v>0.1</v>
      </c>
      <c r="F18">
        <v>0.15</v>
      </c>
      <c r="G18">
        <f t="shared" si="0"/>
        <v>0.125</v>
      </c>
      <c r="H18">
        <v>8.5</v>
      </c>
      <c r="K18">
        <v>3</v>
      </c>
      <c r="L18">
        <v>0.1</v>
      </c>
      <c r="M18">
        <v>0.15</v>
      </c>
      <c r="N18">
        <f t="shared" si="1"/>
        <v>0.125</v>
      </c>
      <c r="O18">
        <v>22</v>
      </c>
      <c r="P18" s="5">
        <v>0.3916666064847525</v>
      </c>
      <c r="Q18" s="5">
        <v>0.2746093266266289</v>
      </c>
      <c r="S18">
        <v>3</v>
      </c>
      <c r="T18">
        <v>0.1</v>
      </c>
      <c r="U18">
        <v>0.15</v>
      </c>
      <c r="V18">
        <f t="shared" si="2"/>
        <v>0.125</v>
      </c>
      <c r="W18">
        <v>24</v>
      </c>
      <c r="X18" s="4">
        <v>245.4166666666667</v>
      </c>
    </row>
    <row r="19" spans="4:24" ht="12.75">
      <c r="D19">
        <v>4</v>
      </c>
      <c r="E19">
        <v>0.15</v>
      </c>
      <c r="F19">
        <v>0.2</v>
      </c>
      <c r="G19">
        <f t="shared" si="0"/>
        <v>0.175</v>
      </c>
      <c r="H19">
        <v>5.9</v>
      </c>
      <c r="K19">
        <v>4</v>
      </c>
      <c r="L19">
        <v>0.15</v>
      </c>
      <c r="M19">
        <v>0.2</v>
      </c>
      <c r="N19">
        <f t="shared" si="1"/>
        <v>0.175</v>
      </c>
      <c r="O19">
        <v>16</v>
      </c>
      <c r="P19" s="5">
        <v>0.2863798843114319</v>
      </c>
      <c r="Q19" s="5">
        <v>0.2357588835215785</v>
      </c>
      <c r="S19">
        <v>4</v>
      </c>
      <c r="T19">
        <v>0.15</v>
      </c>
      <c r="U19">
        <v>0.2</v>
      </c>
      <c r="V19">
        <f t="shared" si="2"/>
        <v>0.175</v>
      </c>
      <c r="W19">
        <v>28</v>
      </c>
      <c r="X19" s="4">
        <v>167.85714285714295</v>
      </c>
    </row>
    <row r="20" spans="4:25" ht="12.75">
      <c r="D20">
        <v>5</v>
      </c>
      <c r="E20">
        <v>0.2</v>
      </c>
      <c r="F20">
        <v>0.25</v>
      </c>
      <c r="G20">
        <f t="shared" si="0"/>
        <v>0.225</v>
      </c>
      <c r="H20">
        <v>5.1</v>
      </c>
      <c r="J20" t="s">
        <v>152</v>
      </c>
      <c r="K20">
        <v>5</v>
      </c>
      <c r="L20">
        <v>0.2</v>
      </c>
      <c r="M20">
        <v>0.3</v>
      </c>
      <c r="N20">
        <f t="shared" si="1"/>
        <v>0.25</v>
      </c>
      <c r="O20">
        <v>124</v>
      </c>
      <c r="P20" s="5">
        <v>0.18793679907937716</v>
      </c>
      <c r="Q20" s="5">
        <v>-0.007168701401317918</v>
      </c>
      <c r="S20">
        <v>5</v>
      </c>
      <c r="T20">
        <v>0.2</v>
      </c>
      <c r="U20">
        <v>0.3</v>
      </c>
      <c r="V20">
        <f t="shared" si="2"/>
        <v>0.25</v>
      </c>
      <c r="W20">
        <v>134</v>
      </c>
      <c r="X20" s="4"/>
      <c r="Y20" t="s">
        <v>215</v>
      </c>
    </row>
    <row r="21" spans="4:24" ht="12.75">
      <c r="D21">
        <v>6</v>
      </c>
      <c r="E21">
        <v>0.25</v>
      </c>
      <c r="F21">
        <v>0.3</v>
      </c>
      <c r="G21">
        <f t="shared" si="0"/>
        <v>0.275</v>
      </c>
      <c r="H21">
        <v>5</v>
      </c>
      <c r="K21">
        <v>9</v>
      </c>
      <c r="L21">
        <v>0.35</v>
      </c>
      <c r="M21">
        <v>0.5</v>
      </c>
      <c r="N21">
        <f t="shared" si="1"/>
        <v>0.425</v>
      </c>
      <c r="O21">
        <v>196</v>
      </c>
      <c r="P21" s="5">
        <v>0.14406305155910445</v>
      </c>
      <c r="Q21" s="5">
        <v>0.022369267378019198</v>
      </c>
      <c r="S21">
        <v>9</v>
      </c>
      <c r="T21">
        <v>0.35</v>
      </c>
      <c r="U21">
        <v>0.5</v>
      </c>
      <c r="V21">
        <f t="shared" si="2"/>
        <v>0.425</v>
      </c>
      <c r="W21">
        <v>156</v>
      </c>
      <c r="X21" s="4">
        <v>14.038461538461524</v>
      </c>
    </row>
    <row r="22" spans="4:25" ht="12.75">
      <c r="D22">
        <v>7</v>
      </c>
      <c r="E22">
        <v>0.3</v>
      </c>
      <c r="F22">
        <v>0.35</v>
      </c>
      <c r="G22">
        <f t="shared" si="0"/>
        <v>0.32499999999999996</v>
      </c>
      <c r="H22">
        <v>4.8</v>
      </c>
      <c r="J22" t="s">
        <v>157</v>
      </c>
      <c r="K22">
        <v>14</v>
      </c>
      <c r="L22">
        <v>0.65</v>
      </c>
      <c r="M22">
        <v>0.75</v>
      </c>
      <c r="N22">
        <f t="shared" si="1"/>
        <v>0.7</v>
      </c>
      <c r="O22">
        <v>244</v>
      </c>
      <c r="P22" s="5">
        <v>0.764070920847304</v>
      </c>
      <c r="Q22" s="5">
        <v>0.046425064763062</v>
      </c>
      <c r="S22">
        <v>14</v>
      </c>
      <c r="T22">
        <v>0.65</v>
      </c>
      <c r="U22">
        <v>0.75</v>
      </c>
      <c r="V22">
        <f t="shared" si="2"/>
        <v>0.7</v>
      </c>
      <c r="W22">
        <v>244</v>
      </c>
      <c r="X22" s="4"/>
      <c r="Y22" t="s">
        <v>215</v>
      </c>
    </row>
    <row r="23" spans="4:25" ht="12.75">
      <c r="D23">
        <v>8</v>
      </c>
      <c r="E23">
        <v>0.35</v>
      </c>
      <c r="F23">
        <v>0.4</v>
      </c>
      <c r="G23">
        <f t="shared" si="0"/>
        <v>0.375</v>
      </c>
      <c r="H23">
        <v>4.5</v>
      </c>
      <c r="K23">
        <v>19</v>
      </c>
      <c r="L23">
        <v>0.85</v>
      </c>
      <c r="M23">
        <v>0.95</v>
      </c>
      <c r="N23">
        <f t="shared" si="1"/>
        <v>0.8999999999999999</v>
      </c>
      <c r="O23">
        <v>250</v>
      </c>
      <c r="P23" s="5">
        <v>0.9065404613720499</v>
      </c>
      <c r="Q23" s="5">
        <v>0.03020382708152638</v>
      </c>
      <c r="S23">
        <v>19</v>
      </c>
      <c r="T23">
        <v>0.85</v>
      </c>
      <c r="U23">
        <v>0.95</v>
      </c>
      <c r="V23">
        <f t="shared" si="2"/>
        <v>0.8999999999999999</v>
      </c>
      <c r="W23">
        <v>244</v>
      </c>
      <c r="X23" s="4"/>
      <c r="Y23" t="s">
        <v>215</v>
      </c>
    </row>
    <row r="24" spans="4:24" ht="12.75">
      <c r="D24">
        <v>9</v>
      </c>
      <c r="E24">
        <v>0.4</v>
      </c>
      <c r="F24">
        <v>0.45</v>
      </c>
      <c r="G24">
        <f t="shared" si="0"/>
        <v>0.42500000000000004</v>
      </c>
      <c r="H24">
        <v>4.2</v>
      </c>
      <c r="K24">
        <v>21</v>
      </c>
      <c r="L24">
        <v>1</v>
      </c>
      <c r="M24">
        <v>1.15</v>
      </c>
      <c r="N24">
        <f t="shared" si="1"/>
        <v>1.075</v>
      </c>
      <c r="O24">
        <v>230</v>
      </c>
      <c r="P24" s="5">
        <v>0.2977999410477773</v>
      </c>
      <c r="Q24" s="5">
        <v>0.01415634845387627</v>
      </c>
      <c r="S24">
        <v>21</v>
      </c>
      <c r="T24">
        <v>1</v>
      </c>
      <c r="U24">
        <v>1.15</v>
      </c>
      <c r="V24">
        <f t="shared" si="2"/>
        <v>1.075</v>
      </c>
      <c r="W24">
        <v>214</v>
      </c>
      <c r="X24" s="4">
        <v>6.542056074766349</v>
      </c>
    </row>
    <row r="25" spans="4:24" ht="12.75">
      <c r="D25">
        <v>10</v>
      </c>
      <c r="E25">
        <v>0.45</v>
      </c>
      <c r="F25">
        <v>0.5</v>
      </c>
      <c r="G25">
        <f t="shared" si="0"/>
        <v>0.475</v>
      </c>
      <c r="H25">
        <v>4.8</v>
      </c>
      <c r="K25">
        <v>25</v>
      </c>
      <c r="L25">
        <v>1.2</v>
      </c>
      <c r="M25">
        <v>1.35</v>
      </c>
      <c r="N25">
        <f t="shared" si="1"/>
        <v>1.275</v>
      </c>
      <c r="O25">
        <v>248</v>
      </c>
      <c r="P25" s="5">
        <v>0.1388508529994822</v>
      </c>
      <c r="Q25" s="5">
        <v>0.12029418656383009</v>
      </c>
      <c r="S25">
        <v>25</v>
      </c>
      <c r="T25">
        <v>1.2</v>
      </c>
      <c r="U25">
        <v>1.35</v>
      </c>
      <c r="V25">
        <f t="shared" si="2"/>
        <v>1.275</v>
      </c>
      <c r="W25">
        <v>232</v>
      </c>
      <c r="X25" s="4">
        <v>3.103448275862064</v>
      </c>
    </row>
    <row r="26" spans="4:25" ht="12.75">
      <c r="D26">
        <v>11</v>
      </c>
      <c r="E26">
        <v>0.5</v>
      </c>
      <c r="F26">
        <v>0.55</v>
      </c>
      <c r="G26">
        <f t="shared" si="0"/>
        <v>0.525</v>
      </c>
      <c r="H26">
        <v>5.3</v>
      </c>
      <c r="J26" t="s">
        <v>158</v>
      </c>
      <c r="K26">
        <v>28</v>
      </c>
      <c r="L26">
        <v>1.35</v>
      </c>
      <c r="M26">
        <v>1.4</v>
      </c>
      <c r="N26">
        <f t="shared" si="1"/>
        <v>1.375</v>
      </c>
      <c r="O26">
        <v>120</v>
      </c>
      <c r="P26" s="5">
        <v>0.3998841067519384</v>
      </c>
      <c r="Q26" s="5">
        <v>0.2592742370588242</v>
      </c>
      <c r="S26">
        <v>28</v>
      </c>
      <c r="T26">
        <v>1.35</v>
      </c>
      <c r="U26">
        <v>1.4</v>
      </c>
      <c r="V26">
        <f t="shared" si="2"/>
        <v>1.375</v>
      </c>
      <c r="W26">
        <v>130</v>
      </c>
      <c r="X26" s="4"/>
      <c r="Y26" t="s">
        <v>215</v>
      </c>
    </row>
    <row r="27" spans="4:24" ht="12.75">
      <c r="D27">
        <v>12</v>
      </c>
      <c r="E27">
        <v>0.55</v>
      </c>
      <c r="F27">
        <v>0.6</v>
      </c>
      <c r="G27">
        <f t="shared" si="0"/>
        <v>0.575</v>
      </c>
      <c r="H27">
        <v>5.1</v>
      </c>
      <c r="K27">
        <v>29</v>
      </c>
      <c r="L27">
        <v>1.4</v>
      </c>
      <c r="M27">
        <v>1.45</v>
      </c>
      <c r="N27">
        <f t="shared" si="1"/>
        <v>1.4249999999999998</v>
      </c>
      <c r="O27">
        <v>126</v>
      </c>
      <c r="P27" s="5">
        <v>0.5862364690610488</v>
      </c>
      <c r="Q27" s="5">
        <v>0.9544162594505285</v>
      </c>
      <c r="S27">
        <v>29</v>
      </c>
      <c r="T27">
        <v>1.4</v>
      </c>
      <c r="U27">
        <v>1.45</v>
      </c>
      <c r="V27">
        <f t="shared" si="2"/>
        <v>1.4249999999999998</v>
      </c>
      <c r="W27">
        <v>92</v>
      </c>
      <c r="X27" s="4">
        <v>3.804347826086972</v>
      </c>
    </row>
    <row r="28" spans="4:24" ht="12.75">
      <c r="D28">
        <v>13</v>
      </c>
      <c r="E28">
        <v>0.6</v>
      </c>
      <c r="F28">
        <v>0.65</v>
      </c>
      <c r="G28">
        <f t="shared" si="0"/>
        <v>0.625</v>
      </c>
      <c r="H28">
        <v>5.3</v>
      </c>
      <c r="K28">
        <v>30</v>
      </c>
      <c r="L28">
        <v>1.45</v>
      </c>
      <c r="M28">
        <v>1.5</v>
      </c>
      <c r="N28">
        <f t="shared" si="1"/>
        <v>1.475</v>
      </c>
      <c r="O28">
        <v>146</v>
      </c>
      <c r="P28" s="5">
        <v>3.2957160456823793</v>
      </c>
      <c r="Q28" s="5">
        <v>3.2763300266450504</v>
      </c>
      <c r="S28">
        <v>30</v>
      </c>
      <c r="T28">
        <v>1.45</v>
      </c>
      <c r="U28">
        <v>1.5</v>
      </c>
      <c r="V28">
        <f t="shared" si="2"/>
        <v>1.475</v>
      </c>
      <c r="W28">
        <v>106</v>
      </c>
      <c r="X28" s="4">
        <v>2.1698113207547545</v>
      </c>
    </row>
    <row r="29" spans="4:24" ht="12.75">
      <c r="D29">
        <v>14</v>
      </c>
      <c r="E29">
        <v>0.65</v>
      </c>
      <c r="F29">
        <v>0.7</v>
      </c>
      <c r="G29">
        <f t="shared" si="0"/>
        <v>0.675</v>
      </c>
      <c r="H29">
        <v>5.7</v>
      </c>
      <c r="K29">
        <v>31</v>
      </c>
      <c r="L29">
        <v>1.5</v>
      </c>
      <c r="M29">
        <v>1.53</v>
      </c>
      <c r="N29">
        <f t="shared" si="1"/>
        <v>1.5150000000000001</v>
      </c>
      <c r="O29">
        <v>56</v>
      </c>
      <c r="P29" s="5">
        <v>57.72757591062364</v>
      </c>
      <c r="Q29" s="5">
        <v>5.9392089882751815</v>
      </c>
      <c r="R29" t="s">
        <v>216</v>
      </c>
      <c r="S29">
        <v>31</v>
      </c>
      <c r="T29">
        <v>1.5</v>
      </c>
      <c r="U29">
        <v>1.53</v>
      </c>
      <c r="V29">
        <f t="shared" si="2"/>
        <v>1.5150000000000001</v>
      </c>
      <c r="W29">
        <v>52</v>
      </c>
      <c r="X29" s="4">
        <v>12.307692307692319</v>
      </c>
    </row>
    <row r="30" spans="4:8" ht="12.75">
      <c r="D30">
        <v>15</v>
      </c>
      <c r="E30">
        <v>0.7</v>
      </c>
      <c r="F30">
        <v>0.75</v>
      </c>
      <c r="G30">
        <f t="shared" si="0"/>
        <v>0.725</v>
      </c>
      <c r="H30">
        <v>5.3</v>
      </c>
    </row>
    <row r="31" spans="4:25" ht="12.75">
      <c r="D31">
        <v>16</v>
      </c>
      <c r="E31">
        <v>0.75</v>
      </c>
      <c r="F31">
        <v>0.8</v>
      </c>
      <c r="G31">
        <f t="shared" si="0"/>
        <v>0.775</v>
      </c>
      <c r="H31">
        <v>4.7</v>
      </c>
      <c r="J31" t="s">
        <v>158</v>
      </c>
      <c r="O31">
        <v>232</v>
      </c>
      <c r="P31" s="5">
        <v>0.04814144606959414</v>
      </c>
      <c r="Q31" s="5">
        <v>0.01974145990683172</v>
      </c>
      <c r="R31" t="s">
        <v>218</v>
      </c>
      <c r="Y31" t="s">
        <v>219</v>
      </c>
    </row>
    <row r="32" spans="4:10" ht="12.75">
      <c r="D32">
        <v>17</v>
      </c>
      <c r="E32">
        <v>0.8</v>
      </c>
      <c r="F32">
        <v>0.85</v>
      </c>
      <c r="G32">
        <f t="shared" si="0"/>
        <v>0.825</v>
      </c>
      <c r="H32">
        <v>5.4</v>
      </c>
      <c r="J32" t="s">
        <v>160</v>
      </c>
    </row>
    <row r="33" spans="4:8" ht="12.75">
      <c r="D33">
        <v>18</v>
      </c>
      <c r="E33">
        <v>0.85</v>
      </c>
      <c r="F33">
        <v>0.9</v>
      </c>
      <c r="G33">
        <f t="shared" si="0"/>
        <v>0.875</v>
      </c>
      <c r="H33">
        <v>5</v>
      </c>
    </row>
    <row r="34" spans="4:8" ht="12.75">
      <c r="D34">
        <v>19</v>
      </c>
      <c r="E34">
        <v>0.9</v>
      </c>
      <c r="F34">
        <v>0.95</v>
      </c>
      <c r="G34">
        <f t="shared" si="0"/>
        <v>0.925</v>
      </c>
      <c r="H34">
        <v>5</v>
      </c>
    </row>
    <row r="35" spans="4:10" ht="12.75">
      <c r="D35">
        <v>20</v>
      </c>
      <c r="E35">
        <v>0.95</v>
      </c>
      <c r="F35">
        <v>1</v>
      </c>
      <c r="G35">
        <f t="shared" si="0"/>
        <v>0.975</v>
      </c>
      <c r="H35">
        <v>5</v>
      </c>
      <c r="J35" t="s">
        <v>158</v>
      </c>
    </row>
    <row r="36" spans="4:8" ht="12.75">
      <c r="D36">
        <v>21</v>
      </c>
      <c r="E36">
        <v>1</v>
      </c>
      <c r="F36">
        <v>1.05</v>
      </c>
      <c r="G36">
        <f t="shared" si="0"/>
        <v>1.025</v>
      </c>
      <c r="H36">
        <v>4.4</v>
      </c>
    </row>
    <row r="37" spans="4:8" ht="12.75">
      <c r="D37">
        <v>22</v>
      </c>
      <c r="E37">
        <v>1.05</v>
      </c>
      <c r="F37">
        <v>1.1</v>
      </c>
      <c r="G37">
        <f t="shared" si="0"/>
        <v>1.0750000000000002</v>
      </c>
      <c r="H37">
        <v>4</v>
      </c>
    </row>
    <row r="38" spans="4:8" ht="12.75">
      <c r="D38">
        <v>23</v>
      </c>
      <c r="E38">
        <v>1.1</v>
      </c>
      <c r="F38">
        <v>1.15</v>
      </c>
      <c r="G38">
        <f t="shared" si="0"/>
        <v>1.125</v>
      </c>
      <c r="H38">
        <v>4.6</v>
      </c>
    </row>
    <row r="39" spans="4:10" ht="12.75">
      <c r="D39">
        <v>24</v>
      </c>
      <c r="E39">
        <v>1.15</v>
      </c>
      <c r="F39">
        <v>1.2</v>
      </c>
      <c r="G39">
        <f t="shared" si="0"/>
        <v>1.1749999999999998</v>
      </c>
      <c r="H39">
        <v>5.2</v>
      </c>
      <c r="J39" t="s">
        <v>158</v>
      </c>
    </row>
    <row r="40" spans="4:8" ht="12.75">
      <c r="D40">
        <v>25</v>
      </c>
      <c r="E40">
        <v>1.2</v>
      </c>
      <c r="F40">
        <v>1.25</v>
      </c>
      <c r="G40">
        <f t="shared" si="0"/>
        <v>1.225</v>
      </c>
      <c r="H40">
        <v>4.1</v>
      </c>
    </row>
    <row r="41" spans="4:8" ht="12.75">
      <c r="D41">
        <v>26</v>
      </c>
      <c r="E41">
        <v>1.25</v>
      </c>
      <c r="F41">
        <v>1.3</v>
      </c>
      <c r="G41">
        <f t="shared" si="0"/>
        <v>1.275</v>
      </c>
      <c r="H41">
        <v>4.3</v>
      </c>
    </row>
    <row r="42" spans="4:8" ht="12.75">
      <c r="D42">
        <v>27</v>
      </c>
      <c r="E42">
        <v>1.3</v>
      </c>
      <c r="F42">
        <v>1.35</v>
      </c>
      <c r="G42">
        <f>0.5*(E42+F42)</f>
        <v>1.3250000000000002</v>
      </c>
      <c r="H42">
        <v>4.4</v>
      </c>
    </row>
    <row r="43" spans="4:8" ht="12.75">
      <c r="D43">
        <v>28</v>
      </c>
      <c r="E43">
        <v>1.35</v>
      </c>
      <c r="F43">
        <v>1.4</v>
      </c>
      <c r="G43">
        <f>0.5*(E43+F43)</f>
        <v>1.375</v>
      </c>
      <c r="H43">
        <v>4.3</v>
      </c>
    </row>
    <row r="44" spans="4:10" ht="12.75">
      <c r="D44">
        <v>29</v>
      </c>
      <c r="E44">
        <v>1.4</v>
      </c>
      <c r="F44">
        <v>1.45</v>
      </c>
      <c r="G44">
        <f>0.5*(E44+F44)</f>
        <v>1.4249999999999998</v>
      </c>
      <c r="H44">
        <v>5.3</v>
      </c>
      <c r="J44" t="s">
        <v>152</v>
      </c>
    </row>
    <row r="45" spans="4:8" ht="12.75">
      <c r="D45">
        <v>30</v>
      </c>
      <c r="E45">
        <v>1.45</v>
      </c>
      <c r="F45">
        <v>1.5</v>
      </c>
      <c r="G45">
        <f>0.5*(E45+F45)</f>
        <v>1.475</v>
      </c>
      <c r="H45">
        <v>6.2</v>
      </c>
    </row>
    <row r="46" spans="4:10" ht="12.75">
      <c r="D46">
        <v>31</v>
      </c>
      <c r="E46">
        <v>1.5</v>
      </c>
      <c r="F46">
        <v>1.53</v>
      </c>
      <c r="G46">
        <f>0.5*(E46+F46)</f>
        <v>1.5150000000000001</v>
      </c>
      <c r="H46">
        <v>10.6</v>
      </c>
      <c r="J46" t="s">
        <v>161</v>
      </c>
    </row>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Y44"/>
  <sheetViews>
    <sheetView zoomScalePageLayoutView="0" workbookViewId="0" topLeftCell="A1">
      <selection activeCell="X15" sqref="X15"/>
    </sheetView>
  </sheetViews>
  <sheetFormatPr defaultColWidth="8.8515625" defaultRowHeight="12.75"/>
  <cols>
    <col min="2" max="2" width="12.421875" style="0" customWidth="1"/>
  </cols>
  <sheetData>
    <row r="1" spans="1:2" ht="12.75">
      <c r="A1" t="s">
        <v>70</v>
      </c>
      <c r="B1" s="1" t="str">
        <f>"14 May 2010"</f>
        <v>14 May 2010</v>
      </c>
    </row>
    <row r="2" spans="1:2" ht="12.75">
      <c r="A2" t="s">
        <v>71</v>
      </c>
      <c r="B2" t="s">
        <v>79</v>
      </c>
    </row>
    <row r="3" spans="1:2" ht="12.75">
      <c r="A3" t="s">
        <v>72</v>
      </c>
      <c r="B3" t="s">
        <v>176</v>
      </c>
    </row>
    <row r="4" spans="1:2" ht="12.75">
      <c r="A4" t="s">
        <v>73</v>
      </c>
      <c r="B4">
        <v>0.4</v>
      </c>
    </row>
    <row r="5" spans="1:2" ht="12.75">
      <c r="A5" t="s">
        <v>74</v>
      </c>
      <c r="B5" t="s">
        <v>80</v>
      </c>
    </row>
    <row r="6" spans="1:2" ht="12.75">
      <c r="A6" t="s">
        <v>75</v>
      </c>
      <c r="B6">
        <v>1.41</v>
      </c>
    </row>
    <row r="7" spans="1:2" ht="12.75">
      <c r="A7" t="s">
        <v>76</v>
      </c>
      <c r="B7" t="str">
        <f>"-5 C"</f>
        <v>-5 C</v>
      </c>
    </row>
    <row r="8" spans="1:2" ht="12.75">
      <c r="A8" t="s">
        <v>77</v>
      </c>
      <c r="B8" t="s">
        <v>170</v>
      </c>
    </row>
    <row r="9" spans="1:2" ht="12.75">
      <c r="A9" t="s">
        <v>78</v>
      </c>
      <c r="B9" t="s">
        <v>140</v>
      </c>
    </row>
    <row r="10" spans="1:2" ht="12.75">
      <c r="A10" t="s">
        <v>81</v>
      </c>
      <c r="B10" t="s">
        <v>162</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220</v>
      </c>
      <c r="Y15" s="2" t="s">
        <v>85</v>
      </c>
    </row>
    <row r="16" spans="4:24" ht="12.75">
      <c r="D16">
        <v>1</v>
      </c>
      <c r="E16">
        <v>0</v>
      </c>
      <c r="F16">
        <v>0.05</v>
      </c>
      <c r="G16">
        <f>0.5*(E16+F16)</f>
        <v>0.025</v>
      </c>
      <c r="H16">
        <v>9.2</v>
      </c>
      <c r="K16">
        <v>1</v>
      </c>
      <c r="L16">
        <v>0</v>
      </c>
      <c r="M16">
        <v>0.05</v>
      </c>
      <c r="N16">
        <f>0.5*(L16+M16)</f>
        <v>0.025</v>
      </c>
      <c r="O16">
        <v>56</v>
      </c>
      <c r="P16" s="5">
        <v>1.1537018196546251</v>
      </c>
      <c r="Q16" s="5">
        <v>0.29186565846389095</v>
      </c>
      <c r="S16">
        <v>1</v>
      </c>
      <c r="T16">
        <v>0</v>
      </c>
      <c r="U16">
        <v>0.05</v>
      </c>
      <c r="V16">
        <f>0.5*(T16+U16)</f>
        <v>0.025</v>
      </c>
      <c r="W16">
        <v>60</v>
      </c>
      <c r="X16" s="4">
        <v>42.49999999999996</v>
      </c>
    </row>
    <row r="17" spans="4:24" ht="12.75">
      <c r="D17">
        <v>2</v>
      </c>
      <c r="E17">
        <v>0.05</v>
      </c>
      <c r="F17">
        <v>0.1</v>
      </c>
      <c r="G17">
        <f aca="true" t="shared" si="0" ref="G17:G44">0.5*(E17+F17)</f>
        <v>0.07500000000000001</v>
      </c>
      <c r="H17">
        <v>7.9</v>
      </c>
      <c r="K17">
        <v>2</v>
      </c>
      <c r="L17">
        <v>0.05</v>
      </c>
      <c r="M17">
        <v>0.1</v>
      </c>
      <c r="N17">
        <f aca="true" t="shared" si="1" ref="N17:N29">0.5*(L17+M17)</f>
        <v>0.07500000000000001</v>
      </c>
      <c r="O17">
        <v>60</v>
      </c>
      <c r="P17" s="5">
        <v>0.36971173589385675</v>
      </c>
      <c r="Q17" s="5">
        <v>0.2780036454136332</v>
      </c>
      <c r="S17">
        <v>2</v>
      </c>
      <c r="T17">
        <v>0.05</v>
      </c>
      <c r="U17">
        <v>0.1</v>
      </c>
      <c r="V17">
        <f aca="true" t="shared" si="2" ref="V17:V29">0.5*(T17+U17)</f>
        <v>0.07500000000000001</v>
      </c>
      <c r="W17">
        <v>56</v>
      </c>
      <c r="X17" s="4">
        <v>41.24999999999991</v>
      </c>
    </row>
    <row r="18" spans="4:24" ht="12.75">
      <c r="D18">
        <v>3</v>
      </c>
      <c r="E18">
        <v>0.1</v>
      </c>
      <c r="F18">
        <v>0.15</v>
      </c>
      <c r="G18">
        <f t="shared" si="0"/>
        <v>0.125</v>
      </c>
      <c r="H18">
        <v>7.1</v>
      </c>
      <c r="K18">
        <v>3</v>
      </c>
      <c r="L18">
        <v>0.1</v>
      </c>
      <c r="M18">
        <v>0.15</v>
      </c>
      <c r="N18">
        <f t="shared" si="1"/>
        <v>0.125</v>
      </c>
      <c r="O18">
        <v>118</v>
      </c>
      <c r="P18" s="5"/>
      <c r="Q18" s="5"/>
      <c r="R18" t="s">
        <v>217</v>
      </c>
      <c r="S18">
        <v>3</v>
      </c>
      <c r="T18">
        <v>0.1</v>
      </c>
      <c r="U18">
        <v>0.15</v>
      </c>
      <c r="V18">
        <f t="shared" si="2"/>
        <v>0.125</v>
      </c>
      <c r="W18">
        <v>114</v>
      </c>
      <c r="X18" s="4">
        <v>3.9473684210526567</v>
      </c>
    </row>
    <row r="19" spans="4:24" ht="12.75">
      <c r="D19">
        <v>4</v>
      </c>
      <c r="E19">
        <v>0.15</v>
      </c>
      <c r="F19">
        <v>0.2</v>
      </c>
      <c r="G19">
        <f t="shared" si="0"/>
        <v>0.175</v>
      </c>
      <c r="H19">
        <v>6.1</v>
      </c>
      <c r="K19">
        <v>4</v>
      </c>
      <c r="L19">
        <v>0.15</v>
      </c>
      <c r="M19">
        <v>0.2</v>
      </c>
      <c r="N19">
        <f t="shared" si="1"/>
        <v>0.175</v>
      </c>
      <c r="O19">
        <v>148</v>
      </c>
      <c r="P19" s="5">
        <v>0.22717635053551086</v>
      </c>
      <c r="Q19" s="5">
        <v>0.021952229958617786</v>
      </c>
      <c r="S19">
        <v>4</v>
      </c>
      <c r="T19">
        <v>0.15</v>
      </c>
      <c r="U19">
        <v>0.2</v>
      </c>
      <c r="V19">
        <f t="shared" si="2"/>
        <v>0.175</v>
      </c>
      <c r="W19">
        <v>162</v>
      </c>
      <c r="X19" s="4">
        <v>-0.49382716049381664</v>
      </c>
    </row>
    <row r="20" spans="4:24" ht="12.75">
      <c r="D20">
        <v>5</v>
      </c>
      <c r="E20">
        <v>0.2</v>
      </c>
      <c r="F20">
        <v>0.25</v>
      </c>
      <c r="G20">
        <f t="shared" si="0"/>
        <v>0.225</v>
      </c>
      <c r="H20">
        <v>5.4</v>
      </c>
      <c r="K20">
        <v>5</v>
      </c>
      <c r="L20">
        <v>0.2</v>
      </c>
      <c r="M20">
        <v>0.35</v>
      </c>
      <c r="N20">
        <f t="shared" si="1"/>
        <v>0.275</v>
      </c>
      <c r="O20">
        <v>250</v>
      </c>
      <c r="P20" s="5">
        <v>0.10834283233905939</v>
      </c>
      <c r="Q20" s="5">
        <v>0.022648820446426316</v>
      </c>
      <c r="S20">
        <v>5</v>
      </c>
      <c r="T20">
        <v>0.2</v>
      </c>
      <c r="U20">
        <v>0.35</v>
      </c>
      <c r="V20">
        <f t="shared" si="2"/>
        <v>0.275</v>
      </c>
      <c r="W20">
        <v>250</v>
      </c>
      <c r="X20" s="4">
        <v>-0.03999999999999204</v>
      </c>
    </row>
    <row r="21" spans="4:24" ht="12.75">
      <c r="D21">
        <v>6</v>
      </c>
      <c r="E21">
        <v>0.25</v>
      </c>
      <c r="F21">
        <v>0.3</v>
      </c>
      <c r="G21">
        <f t="shared" si="0"/>
        <v>0.275</v>
      </c>
      <c r="H21">
        <v>4.8</v>
      </c>
      <c r="K21">
        <v>8</v>
      </c>
      <c r="L21">
        <v>0.35</v>
      </c>
      <c r="M21">
        <v>0.45</v>
      </c>
      <c r="N21">
        <f t="shared" si="1"/>
        <v>0.4</v>
      </c>
      <c r="O21">
        <v>250</v>
      </c>
      <c r="P21" s="5">
        <v>0.3006988785270035</v>
      </c>
      <c r="Q21" s="5">
        <v>0.08981473554761167</v>
      </c>
      <c r="S21">
        <v>8</v>
      </c>
      <c r="T21">
        <v>0.35</v>
      </c>
      <c r="U21">
        <v>0.45</v>
      </c>
      <c r="V21">
        <f t="shared" si="2"/>
        <v>0.4</v>
      </c>
      <c r="W21">
        <v>250</v>
      </c>
      <c r="X21" s="4">
        <v>0.3200000000000216</v>
      </c>
    </row>
    <row r="22" spans="4:24" ht="12.75">
      <c r="D22">
        <v>7</v>
      </c>
      <c r="E22">
        <v>0.3</v>
      </c>
      <c r="F22">
        <v>0.35</v>
      </c>
      <c r="G22">
        <f t="shared" si="0"/>
        <v>0.32499999999999996</v>
      </c>
      <c r="H22">
        <v>5</v>
      </c>
      <c r="J22" t="s">
        <v>152</v>
      </c>
      <c r="K22">
        <v>11</v>
      </c>
      <c r="L22">
        <v>0.5</v>
      </c>
      <c r="M22">
        <v>0.65</v>
      </c>
      <c r="N22">
        <f t="shared" si="1"/>
        <v>0.575</v>
      </c>
      <c r="O22">
        <v>250</v>
      </c>
      <c r="P22" s="5">
        <v>0.1265171406718312</v>
      </c>
      <c r="Q22" s="5">
        <v>0.05727092549886734</v>
      </c>
      <c r="S22">
        <v>11</v>
      </c>
      <c r="T22">
        <v>0.5</v>
      </c>
      <c r="U22">
        <v>0.65</v>
      </c>
      <c r="V22">
        <f t="shared" si="2"/>
        <v>0.575</v>
      </c>
      <c r="W22">
        <v>250</v>
      </c>
      <c r="X22" s="4">
        <v>2.079999999999984</v>
      </c>
    </row>
    <row r="23" spans="4:24" ht="12.75">
      <c r="D23">
        <v>8</v>
      </c>
      <c r="E23">
        <v>0.35</v>
      </c>
      <c r="F23">
        <v>0.4</v>
      </c>
      <c r="G23">
        <f t="shared" si="0"/>
        <v>0.375</v>
      </c>
      <c r="H23">
        <v>4.6</v>
      </c>
      <c r="K23">
        <v>15</v>
      </c>
      <c r="L23">
        <v>0.65</v>
      </c>
      <c r="M23">
        <v>0.8</v>
      </c>
      <c r="N23">
        <f t="shared" si="1"/>
        <v>0.7250000000000001</v>
      </c>
      <c r="O23">
        <v>250</v>
      </c>
      <c r="P23" s="5">
        <v>0.09655468576555157</v>
      </c>
      <c r="Q23" s="5">
        <v>0.03288836742353503</v>
      </c>
      <c r="S23">
        <v>15</v>
      </c>
      <c r="T23">
        <v>0.65</v>
      </c>
      <c r="U23">
        <v>0.8</v>
      </c>
      <c r="V23">
        <f t="shared" si="2"/>
        <v>0.7250000000000001</v>
      </c>
      <c r="W23">
        <v>250</v>
      </c>
      <c r="X23" s="4">
        <v>0</v>
      </c>
    </row>
    <row r="24" spans="4:24" ht="12.75">
      <c r="D24">
        <v>9</v>
      </c>
      <c r="E24">
        <v>0.4</v>
      </c>
      <c r="F24">
        <v>0.45</v>
      </c>
      <c r="G24">
        <f t="shared" si="0"/>
        <v>0.42500000000000004</v>
      </c>
      <c r="H24">
        <v>4</v>
      </c>
      <c r="K24">
        <v>17</v>
      </c>
      <c r="L24">
        <v>0.8</v>
      </c>
      <c r="M24">
        <v>0.95</v>
      </c>
      <c r="N24">
        <f t="shared" si="1"/>
        <v>0.875</v>
      </c>
      <c r="O24">
        <v>250</v>
      </c>
      <c r="P24" s="5">
        <v>0.3187860291150939</v>
      </c>
      <c r="Q24" s="5">
        <v>-0.03414511489333794</v>
      </c>
      <c r="S24">
        <v>17</v>
      </c>
      <c r="T24">
        <v>0.8</v>
      </c>
      <c r="U24">
        <v>0.95</v>
      </c>
      <c r="V24">
        <f t="shared" si="2"/>
        <v>0.875</v>
      </c>
      <c r="W24">
        <v>250</v>
      </c>
      <c r="X24" s="4">
        <v>0.03999999999999204</v>
      </c>
    </row>
    <row r="25" spans="4:25" ht="12.75">
      <c r="D25">
        <v>10</v>
      </c>
      <c r="E25">
        <v>0.45</v>
      </c>
      <c r="F25">
        <v>0.5</v>
      </c>
      <c r="G25">
        <f t="shared" si="0"/>
        <v>0.475</v>
      </c>
      <c r="H25">
        <v>4.7</v>
      </c>
      <c r="J25" t="s">
        <v>163</v>
      </c>
      <c r="K25">
        <v>21</v>
      </c>
      <c r="L25">
        <v>0.95</v>
      </c>
      <c r="M25">
        <v>1.1</v>
      </c>
      <c r="N25">
        <f t="shared" si="1"/>
        <v>1.025</v>
      </c>
      <c r="O25">
        <v>250</v>
      </c>
      <c r="P25" s="5">
        <v>0.17049936411324937</v>
      </c>
      <c r="Q25" s="5">
        <v>0.03685369959368183</v>
      </c>
      <c r="S25">
        <v>21</v>
      </c>
      <c r="T25">
        <v>0.95</v>
      </c>
      <c r="U25">
        <v>1.1</v>
      </c>
      <c r="V25">
        <f t="shared" si="2"/>
        <v>1.025</v>
      </c>
      <c r="W25">
        <v>250</v>
      </c>
      <c r="X25" s="4"/>
      <c r="Y25" t="s">
        <v>215</v>
      </c>
    </row>
    <row r="26" spans="4:24" ht="12.75">
      <c r="D26">
        <v>11</v>
      </c>
      <c r="E26">
        <v>0.5</v>
      </c>
      <c r="F26">
        <v>0.55</v>
      </c>
      <c r="G26">
        <f t="shared" si="0"/>
        <v>0.525</v>
      </c>
      <c r="H26">
        <v>4.8</v>
      </c>
      <c r="K26">
        <v>23</v>
      </c>
      <c r="L26">
        <v>1.1</v>
      </c>
      <c r="M26">
        <v>1.25</v>
      </c>
      <c r="N26">
        <f t="shared" si="1"/>
        <v>1.175</v>
      </c>
      <c r="O26">
        <v>250</v>
      </c>
      <c r="P26" s="5">
        <v>0.27295582723433354</v>
      </c>
      <c r="Q26" s="5">
        <v>0.12177530821436276</v>
      </c>
      <c r="S26">
        <v>23</v>
      </c>
      <c r="T26">
        <v>1.1</v>
      </c>
      <c r="U26">
        <v>1.25</v>
      </c>
      <c r="V26">
        <f t="shared" si="2"/>
        <v>1.175</v>
      </c>
      <c r="W26">
        <v>250</v>
      </c>
      <c r="X26" s="4">
        <v>0.6800000000000068</v>
      </c>
    </row>
    <row r="27" spans="4:24" ht="12.75">
      <c r="D27">
        <v>12</v>
      </c>
      <c r="E27">
        <v>0.55</v>
      </c>
      <c r="F27">
        <v>0.6</v>
      </c>
      <c r="G27">
        <f t="shared" si="0"/>
        <v>0.575</v>
      </c>
      <c r="H27">
        <v>5.3</v>
      </c>
      <c r="K27">
        <v>26</v>
      </c>
      <c r="L27">
        <v>1.25</v>
      </c>
      <c r="M27">
        <v>1.35</v>
      </c>
      <c r="N27">
        <f t="shared" si="1"/>
        <v>1.3</v>
      </c>
      <c r="O27">
        <v>250</v>
      </c>
      <c r="P27" s="5">
        <v>1.2051820131439426</v>
      </c>
      <c r="Q27" s="5">
        <v>0.5064581442093805</v>
      </c>
      <c r="S27">
        <v>26</v>
      </c>
      <c r="T27">
        <v>1.25</v>
      </c>
      <c r="U27">
        <v>1.35</v>
      </c>
      <c r="V27">
        <f t="shared" si="2"/>
        <v>1.3</v>
      </c>
      <c r="W27">
        <v>250</v>
      </c>
      <c r="X27" s="4">
        <v>1</v>
      </c>
    </row>
    <row r="28" spans="4:24" ht="12.75">
      <c r="D28">
        <v>13</v>
      </c>
      <c r="E28">
        <v>0.6</v>
      </c>
      <c r="F28">
        <v>0.65</v>
      </c>
      <c r="G28">
        <f t="shared" si="0"/>
        <v>0.625</v>
      </c>
      <c r="H28">
        <v>5.2</v>
      </c>
      <c r="K28">
        <v>28</v>
      </c>
      <c r="L28">
        <v>1.35</v>
      </c>
      <c r="M28">
        <v>1.38</v>
      </c>
      <c r="N28">
        <f t="shared" si="1"/>
        <v>1.365</v>
      </c>
      <c r="O28">
        <v>100</v>
      </c>
      <c r="P28" s="5">
        <v>2.510035456611962</v>
      </c>
      <c r="Q28" s="5">
        <v>0.412930419161414</v>
      </c>
      <c r="S28">
        <v>28</v>
      </c>
      <c r="T28">
        <v>1.35</v>
      </c>
      <c r="U28">
        <v>1.38</v>
      </c>
      <c r="V28">
        <f t="shared" si="2"/>
        <v>1.365</v>
      </c>
      <c r="W28">
        <v>106</v>
      </c>
      <c r="X28" s="4">
        <v>4.905660377358521</v>
      </c>
    </row>
    <row r="29" spans="4:24" ht="12.75">
      <c r="D29">
        <v>14</v>
      </c>
      <c r="E29">
        <v>0.65</v>
      </c>
      <c r="F29">
        <v>0.7</v>
      </c>
      <c r="G29">
        <f t="shared" si="0"/>
        <v>0.675</v>
      </c>
      <c r="H29">
        <v>5.1</v>
      </c>
      <c r="K29">
        <v>29</v>
      </c>
      <c r="L29">
        <v>1.38</v>
      </c>
      <c r="M29">
        <v>1.41</v>
      </c>
      <c r="N29">
        <f t="shared" si="1"/>
        <v>1.395</v>
      </c>
      <c r="O29">
        <v>74</v>
      </c>
      <c r="P29" s="5">
        <v>1.7462013445889562</v>
      </c>
      <c r="Q29" s="5">
        <v>0.2607358682429967</v>
      </c>
      <c r="S29">
        <v>29</v>
      </c>
      <c r="T29">
        <v>1.38</v>
      </c>
      <c r="U29">
        <v>1.41</v>
      </c>
      <c r="V29">
        <f t="shared" si="2"/>
        <v>1.395</v>
      </c>
      <c r="W29">
        <v>60</v>
      </c>
      <c r="X29" s="4">
        <v>13.66666666666667</v>
      </c>
    </row>
    <row r="30" spans="4:8" ht="12.75">
      <c r="D30">
        <v>15</v>
      </c>
      <c r="E30">
        <v>0.7</v>
      </c>
      <c r="F30">
        <v>0.75</v>
      </c>
      <c r="G30">
        <f t="shared" si="0"/>
        <v>0.725</v>
      </c>
      <c r="H30">
        <v>4.9</v>
      </c>
    </row>
    <row r="31" spans="4:8" ht="12.75">
      <c r="D31">
        <v>16</v>
      </c>
      <c r="E31">
        <v>0.75</v>
      </c>
      <c r="F31">
        <v>0.8</v>
      </c>
      <c r="G31">
        <f t="shared" si="0"/>
        <v>0.775</v>
      </c>
      <c r="H31">
        <v>5.1</v>
      </c>
    </row>
    <row r="32" spans="4:8" ht="12.75">
      <c r="D32">
        <v>17</v>
      </c>
      <c r="E32">
        <v>0.8</v>
      </c>
      <c r="F32">
        <v>0.85</v>
      </c>
      <c r="G32">
        <f t="shared" si="0"/>
        <v>0.825</v>
      </c>
      <c r="H32">
        <v>4.8</v>
      </c>
    </row>
    <row r="33" spans="4:8" ht="12.75">
      <c r="D33">
        <v>18</v>
      </c>
      <c r="E33">
        <v>0.85</v>
      </c>
      <c r="F33">
        <v>0.9</v>
      </c>
      <c r="G33">
        <f t="shared" si="0"/>
        <v>0.875</v>
      </c>
      <c r="H33">
        <v>4.5</v>
      </c>
    </row>
    <row r="34" spans="4:8" ht="12.75">
      <c r="D34">
        <v>19</v>
      </c>
      <c r="E34">
        <v>0.9</v>
      </c>
      <c r="F34">
        <v>0.95</v>
      </c>
      <c r="G34">
        <f t="shared" si="0"/>
        <v>0.925</v>
      </c>
      <c r="H34">
        <v>4.9</v>
      </c>
    </row>
    <row r="35" spans="4:10" ht="12.75">
      <c r="D35">
        <v>20</v>
      </c>
      <c r="E35">
        <v>0.95</v>
      </c>
      <c r="F35">
        <v>1</v>
      </c>
      <c r="G35">
        <f t="shared" si="0"/>
        <v>0.975</v>
      </c>
      <c r="H35">
        <v>4.4</v>
      </c>
      <c r="J35" t="s">
        <v>152</v>
      </c>
    </row>
    <row r="36" spans="4:8" ht="12.75">
      <c r="D36">
        <v>21</v>
      </c>
      <c r="E36">
        <v>1</v>
      </c>
      <c r="F36">
        <v>1.05</v>
      </c>
      <c r="G36">
        <f t="shared" si="0"/>
        <v>1.025</v>
      </c>
      <c r="H36">
        <v>4.2</v>
      </c>
    </row>
    <row r="37" spans="4:8" ht="12.75">
      <c r="D37">
        <v>22</v>
      </c>
      <c r="E37">
        <v>1.05</v>
      </c>
      <c r="F37">
        <v>1.1</v>
      </c>
      <c r="G37">
        <f t="shared" si="0"/>
        <v>1.0750000000000002</v>
      </c>
      <c r="H37">
        <v>3.7</v>
      </c>
    </row>
    <row r="38" spans="4:8" ht="12.75">
      <c r="D38">
        <v>23</v>
      </c>
      <c r="E38">
        <v>1.1</v>
      </c>
      <c r="F38">
        <v>1.15</v>
      </c>
      <c r="G38">
        <f t="shared" si="0"/>
        <v>1.125</v>
      </c>
      <c r="H38">
        <v>3.4</v>
      </c>
    </row>
    <row r="39" spans="4:8" ht="12.75">
      <c r="D39">
        <v>24</v>
      </c>
      <c r="E39">
        <v>1.15</v>
      </c>
      <c r="F39">
        <v>1.2</v>
      </c>
      <c r="G39">
        <f t="shared" si="0"/>
        <v>1.1749999999999998</v>
      </c>
      <c r="H39">
        <v>3.6</v>
      </c>
    </row>
    <row r="40" spans="4:8" ht="12.75">
      <c r="D40">
        <v>25</v>
      </c>
      <c r="E40">
        <v>1.2</v>
      </c>
      <c r="F40">
        <v>1.25</v>
      </c>
      <c r="G40">
        <f t="shared" si="0"/>
        <v>1.225</v>
      </c>
      <c r="H40">
        <v>4.1</v>
      </c>
    </row>
    <row r="41" spans="4:8" ht="12.75">
      <c r="D41">
        <v>26</v>
      </c>
      <c r="E41">
        <v>1.25</v>
      </c>
      <c r="F41">
        <v>1.3</v>
      </c>
      <c r="G41">
        <f t="shared" si="0"/>
        <v>1.275</v>
      </c>
      <c r="H41">
        <v>3.9</v>
      </c>
    </row>
    <row r="42" spans="4:8" ht="12.75">
      <c r="D42">
        <v>27</v>
      </c>
      <c r="E42">
        <v>1.3</v>
      </c>
      <c r="F42">
        <v>1.35</v>
      </c>
      <c r="G42">
        <f t="shared" si="0"/>
        <v>1.3250000000000002</v>
      </c>
      <c r="H42">
        <v>5.2</v>
      </c>
    </row>
    <row r="43" spans="4:10" ht="12.75">
      <c r="D43">
        <v>28</v>
      </c>
      <c r="E43">
        <v>1.35</v>
      </c>
      <c r="F43">
        <v>1.38</v>
      </c>
      <c r="G43">
        <f t="shared" si="0"/>
        <v>1.365</v>
      </c>
      <c r="H43">
        <v>6.8</v>
      </c>
      <c r="J43" t="s">
        <v>164</v>
      </c>
    </row>
    <row r="44" spans="4:10" ht="12.75">
      <c r="D44">
        <v>29</v>
      </c>
      <c r="E44">
        <v>1.38</v>
      </c>
      <c r="F44">
        <v>1.41</v>
      </c>
      <c r="G44">
        <f t="shared" si="0"/>
        <v>1.395</v>
      </c>
      <c r="H44">
        <v>8.2</v>
      </c>
      <c r="J44" t="s">
        <v>165</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Y46"/>
  <sheetViews>
    <sheetView zoomScalePageLayoutView="0" workbookViewId="0" topLeftCell="A1">
      <selection activeCell="X15" sqref="X15"/>
    </sheetView>
  </sheetViews>
  <sheetFormatPr defaultColWidth="8.8515625" defaultRowHeight="12.75"/>
  <cols>
    <col min="2" max="2" width="12.421875" style="0" customWidth="1"/>
  </cols>
  <sheetData>
    <row r="1" spans="1:2" ht="12.75">
      <c r="A1" t="s">
        <v>70</v>
      </c>
      <c r="B1" s="1" t="str">
        <f>"14 May 2010"</f>
        <v>14 May 2010</v>
      </c>
    </row>
    <row r="2" spans="1:2" ht="12.75">
      <c r="A2" t="s">
        <v>71</v>
      </c>
      <c r="B2" t="s">
        <v>79</v>
      </c>
    </row>
    <row r="3" spans="1:2" ht="12.75">
      <c r="A3" t="s">
        <v>72</v>
      </c>
      <c r="B3" t="s">
        <v>177</v>
      </c>
    </row>
    <row r="4" spans="1:2" ht="12.75">
      <c r="A4" t="s">
        <v>73</v>
      </c>
      <c r="B4">
        <v>0.18</v>
      </c>
    </row>
    <row r="5" spans="1:2" ht="12.75">
      <c r="A5" t="s">
        <v>74</v>
      </c>
      <c r="B5" t="s">
        <v>80</v>
      </c>
    </row>
    <row r="6" spans="1:2" ht="12.75">
      <c r="A6" t="s">
        <v>75</v>
      </c>
      <c r="B6">
        <v>1.53</v>
      </c>
    </row>
    <row r="7" spans="1:2" ht="12.75">
      <c r="A7" t="s">
        <v>76</v>
      </c>
      <c r="B7" t="str">
        <f>"-5 C"</f>
        <v>-5 C</v>
      </c>
    </row>
    <row r="8" spans="1:2" ht="12.75">
      <c r="A8" t="s">
        <v>77</v>
      </c>
      <c r="B8" t="s">
        <v>169</v>
      </c>
    </row>
    <row r="9" spans="1:2" ht="12.75">
      <c r="A9" t="s">
        <v>78</v>
      </c>
      <c r="B9" t="s">
        <v>140</v>
      </c>
    </row>
    <row r="10" spans="1:2" ht="12.75">
      <c r="A10" t="s">
        <v>81</v>
      </c>
      <c r="B10" t="s">
        <v>166</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220</v>
      </c>
      <c r="Y15" s="2" t="s">
        <v>85</v>
      </c>
    </row>
    <row r="16" spans="4:24" ht="12.75">
      <c r="D16">
        <v>1</v>
      </c>
      <c r="E16">
        <v>0</v>
      </c>
      <c r="F16">
        <v>0.05</v>
      </c>
      <c r="G16">
        <f>0.5*(E16+F16)</f>
        <v>0.025</v>
      </c>
      <c r="H16">
        <v>9.1</v>
      </c>
      <c r="J16" t="s">
        <v>167</v>
      </c>
      <c r="K16">
        <v>1</v>
      </c>
      <c r="L16">
        <v>0</v>
      </c>
      <c r="M16">
        <v>0.05</v>
      </c>
      <c r="N16">
        <f>0.5*(L16+M16)</f>
        <v>0.025</v>
      </c>
      <c r="O16">
        <v>40</v>
      </c>
      <c r="P16" s="4">
        <v>0.11835087055727543</v>
      </c>
      <c r="Q16" s="4">
        <v>0.035046865025816755</v>
      </c>
      <c r="S16">
        <v>1</v>
      </c>
      <c r="T16">
        <v>0</v>
      </c>
      <c r="U16">
        <v>0.05</v>
      </c>
      <c r="V16">
        <f>0.5*(T16+U16)</f>
        <v>0.025</v>
      </c>
      <c r="W16">
        <v>60</v>
      </c>
      <c r="X16" s="4">
        <v>35.333333333333286</v>
      </c>
    </row>
    <row r="17" spans="4:24" ht="12.75">
      <c r="D17">
        <v>2</v>
      </c>
      <c r="E17">
        <v>0.05</v>
      </c>
      <c r="F17">
        <v>0.1</v>
      </c>
      <c r="G17">
        <f aca="true" t="shared" si="0" ref="G17:G42">0.5*(E17+F17)</f>
        <v>0.07500000000000001</v>
      </c>
      <c r="H17">
        <v>8.1</v>
      </c>
      <c r="K17">
        <v>2</v>
      </c>
      <c r="L17">
        <v>0.05</v>
      </c>
      <c r="M17">
        <v>0.1</v>
      </c>
      <c r="N17">
        <f aca="true" t="shared" si="1" ref="N17:N27">0.5*(L17+M17)</f>
        <v>0.07500000000000001</v>
      </c>
      <c r="O17">
        <v>122</v>
      </c>
      <c r="P17" s="4">
        <v>0.4087841897026084</v>
      </c>
      <c r="Q17" s="4">
        <v>0.08558608219508065</v>
      </c>
      <c r="S17">
        <v>2</v>
      </c>
      <c r="T17">
        <v>0.05</v>
      </c>
      <c r="U17">
        <v>0.1</v>
      </c>
      <c r="V17">
        <f aca="true" t="shared" si="2" ref="V17:V27">0.5*(T17+U17)</f>
        <v>0.07500000000000001</v>
      </c>
      <c r="W17">
        <v>148</v>
      </c>
      <c r="X17" s="4">
        <v>4.324324324324328</v>
      </c>
    </row>
    <row r="18" spans="4:24" ht="12.75">
      <c r="D18">
        <v>3</v>
      </c>
      <c r="E18">
        <v>0.1</v>
      </c>
      <c r="F18">
        <v>0.15</v>
      </c>
      <c r="G18">
        <f t="shared" si="0"/>
        <v>0.125</v>
      </c>
      <c r="H18">
        <v>6.6</v>
      </c>
      <c r="K18">
        <v>3</v>
      </c>
      <c r="L18">
        <v>0.1</v>
      </c>
      <c r="M18">
        <v>0.15</v>
      </c>
      <c r="N18">
        <f t="shared" si="1"/>
        <v>0.125</v>
      </c>
      <c r="O18">
        <v>150</v>
      </c>
      <c r="P18" s="4">
        <v>0.302115042790082</v>
      </c>
      <c r="Q18" s="4">
        <v>-0.004962440031106038</v>
      </c>
      <c r="S18">
        <v>3</v>
      </c>
      <c r="T18">
        <v>0.1</v>
      </c>
      <c r="U18">
        <v>0.15</v>
      </c>
      <c r="V18">
        <f t="shared" si="2"/>
        <v>0.125</v>
      </c>
      <c r="W18">
        <v>160</v>
      </c>
      <c r="X18" s="4">
        <v>1.1874999999999858</v>
      </c>
    </row>
    <row r="19" spans="4:25" ht="12.75">
      <c r="D19">
        <v>4</v>
      </c>
      <c r="E19">
        <v>0.15</v>
      </c>
      <c r="F19">
        <v>0.2</v>
      </c>
      <c r="G19">
        <f t="shared" si="0"/>
        <v>0.175</v>
      </c>
      <c r="H19">
        <v>6.5</v>
      </c>
      <c r="K19">
        <v>4</v>
      </c>
      <c r="L19">
        <v>0.15</v>
      </c>
      <c r="M19">
        <v>0.3</v>
      </c>
      <c r="N19">
        <f t="shared" si="1"/>
        <v>0.22499999999999998</v>
      </c>
      <c r="O19">
        <v>250</v>
      </c>
      <c r="P19" s="4">
        <v>0.1882135837613792</v>
      </c>
      <c r="Q19" s="4">
        <v>0.040565169651205005</v>
      </c>
      <c r="S19">
        <v>4</v>
      </c>
      <c r="T19">
        <v>0.15</v>
      </c>
      <c r="U19">
        <v>0.3</v>
      </c>
      <c r="V19">
        <f t="shared" si="2"/>
        <v>0.22499999999999998</v>
      </c>
      <c r="W19">
        <v>250</v>
      </c>
      <c r="X19" s="4"/>
      <c r="Y19" t="s">
        <v>215</v>
      </c>
    </row>
    <row r="20" spans="4:25" ht="12.75">
      <c r="D20">
        <v>5</v>
      </c>
      <c r="E20">
        <v>0.2</v>
      </c>
      <c r="F20">
        <v>0.25</v>
      </c>
      <c r="G20">
        <f t="shared" si="0"/>
        <v>0.225</v>
      </c>
      <c r="H20">
        <v>5.5</v>
      </c>
      <c r="K20">
        <v>7</v>
      </c>
      <c r="L20">
        <v>0.3</v>
      </c>
      <c r="M20">
        <v>0.45</v>
      </c>
      <c r="N20">
        <f t="shared" si="1"/>
        <v>0.375</v>
      </c>
      <c r="O20">
        <v>250</v>
      </c>
      <c r="P20" s="4">
        <v>0.37793883770907716</v>
      </c>
      <c r="Q20" s="4">
        <v>0.050819886831174416</v>
      </c>
      <c r="S20">
        <v>7</v>
      </c>
      <c r="T20">
        <v>0.3</v>
      </c>
      <c r="U20">
        <v>0.45</v>
      </c>
      <c r="V20">
        <f t="shared" si="2"/>
        <v>0.375</v>
      </c>
      <c r="W20">
        <v>250</v>
      </c>
      <c r="X20" s="4"/>
      <c r="Y20" t="s">
        <v>215</v>
      </c>
    </row>
    <row r="21" spans="4:25" ht="12.75">
      <c r="D21">
        <v>6</v>
      </c>
      <c r="E21">
        <v>0.25</v>
      </c>
      <c r="F21">
        <v>0.3</v>
      </c>
      <c r="G21">
        <f t="shared" si="0"/>
        <v>0.275</v>
      </c>
      <c r="H21">
        <v>4.6</v>
      </c>
      <c r="K21">
        <v>11</v>
      </c>
      <c r="L21">
        <v>0.45</v>
      </c>
      <c r="M21">
        <v>0.65</v>
      </c>
      <c r="N21">
        <f t="shared" si="1"/>
        <v>0.55</v>
      </c>
      <c r="O21">
        <v>250</v>
      </c>
      <c r="P21" s="4">
        <v>0.3705629821722099</v>
      </c>
      <c r="Q21" s="4">
        <v>0.025555901608115855</v>
      </c>
      <c r="S21">
        <v>11</v>
      </c>
      <c r="T21">
        <v>0.45</v>
      </c>
      <c r="U21">
        <v>0.65</v>
      </c>
      <c r="V21">
        <f t="shared" si="2"/>
        <v>0.55</v>
      </c>
      <c r="W21">
        <v>250</v>
      </c>
      <c r="X21" s="4"/>
      <c r="Y21" t="s">
        <v>215</v>
      </c>
    </row>
    <row r="22" spans="4:24" ht="12.75">
      <c r="D22">
        <v>7</v>
      </c>
      <c r="E22">
        <v>0.3</v>
      </c>
      <c r="F22">
        <v>0.35</v>
      </c>
      <c r="G22">
        <f t="shared" si="0"/>
        <v>0.32499999999999996</v>
      </c>
      <c r="H22">
        <v>4.8</v>
      </c>
      <c r="J22" t="s">
        <v>152</v>
      </c>
      <c r="K22">
        <v>15</v>
      </c>
      <c r="L22">
        <v>0.65</v>
      </c>
      <c r="M22">
        <v>0.85</v>
      </c>
      <c r="N22">
        <f t="shared" si="1"/>
        <v>0.75</v>
      </c>
      <c r="O22">
        <v>250</v>
      </c>
      <c r="P22" s="4">
        <v>0.7875446818564374</v>
      </c>
      <c r="Q22" s="4">
        <v>0.1558651372963879</v>
      </c>
      <c r="S22">
        <v>15</v>
      </c>
      <c r="T22">
        <v>0.65</v>
      </c>
      <c r="U22">
        <v>0.85</v>
      </c>
      <c r="V22">
        <f t="shared" si="2"/>
        <v>0.75</v>
      </c>
      <c r="W22">
        <v>250</v>
      </c>
      <c r="X22" s="4">
        <v>0.7599999999999909</v>
      </c>
    </row>
    <row r="23" spans="4:24" ht="12.75">
      <c r="D23">
        <v>8</v>
      </c>
      <c r="E23">
        <v>0.35</v>
      </c>
      <c r="F23">
        <v>0.4</v>
      </c>
      <c r="G23">
        <f t="shared" si="0"/>
        <v>0.375</v>
      </c>
      <c r="H23">
        <v>4</v>
      </c>
      <c r="K23">
        <v>21</v>
      </c>
      <c r="L23">
        <v>0.9</v>
      </c>
      <c r="M23">
        <v>1.1</v>
      </c>
      <c r="N23">
        <f t="shared" si="1"/>
        <v>1</v>
      </c>
      <c r="O23">
        <v>250</v>
      </c>
      <c r="P23" s="4">
        <v>4.811182056432055</v>
      </c>
      <c r="Q23" s="4">
        <v>0.5254097038425302</v>
      </c>
      <c r="S23">
        <v>21</v>
      </c>
      <c r="T23">
        <v>0.9</v>
      </c>
      <c r="U23">
        <v>1.1</v>
      </c>
      <c r="V23">
        <f t="shared" si="2"/>
        <v>1</v>
      </c>
      <c r="W23">
        <v>250</v>
      </c>
      <c r="X23" s="4">
        <v>0.8799999999999955</v>
      </c>
    </row>
    <row r="24" spans="4:25" ht="12.75">
      <c r="D24">
        <v>9</v>
      </c>
      <c r="E24">
        <v>0.4</v>
      </c>
      <c r="F24">
        <v>0.45</v>
      </c>
      <c r="G24">
        <f t="shared" si="0"/>
        <v>0.42500000000000004</v>
      </c>
      <c r="H24">
        <v>3.8</v>
      </c>
      <c r="K24">
        <v>25</v>
      </c>
      <c r="L24">
        <v>1.1</v>
      </c>
      <c r="M24">
        <v>1.3</v>
      </c>
      <c r="N24">
        <f t="shared" si="1"/>
        <v>1.2000000000000002</v>
      </c>
      <c r="O24">
        <v>250</v>
      </c>
      <c r="P24" s="4">
        <v>0.2918871897789594</v>
      </c>
      <c r="Q24" s="4">
        <v>0.1705475609421684</v>
      </c>
      <c r="S24">
        <v>25</v>
      </c>
      <c r="T24">
        <v>1.1</v>
      </c>
      <c r="U24">
        <v>1.3</v>
      </c>
      <c r="V24">
        <f t="shared" si="2"/>
        <v>1.2000000000000002</v>
      </c>
      <c r="W24">
        <v>250</v>
      </c>
      <c r="X24" s="4"/>
      <c r="Y24" t="s">
        <v>215</v>
      </c>
    </row>
    <row r="25" spans="4:24" ht="12.75">
      <c r="D25">
        <v>10</v>
      </c>
      <c r="E25">
        <v>0.45</v>
      </c>
      <c r="F25">
        <v>0.5</v>
      </c>
      <c r="G25">
        <f t="shared" si="0"/>
        <v>0.475</v>
      </c>
      <c r="H25">
        <v>4.5</v>
      </c>
      <c r="K25">
        <v>27</v>
      </c>
      <c r="L25">
        <v>1.3</v>
      </c>
      <c r="M25">
        <v>1.45</v>
      </c>
      <c r="N25">
        <f t="shared" si="1"/>
        <v>1.375</v>
      </c>
      <c r="O25">
        <v>250</v>
      </c>
      <c r="P25" s="4">
        <v>0.9657246474712573</v>
      </c>
      <c r="Q25" s="4">
        <v>1.357725830822959</v>
      </c>
      <c r="S25">
        <v>27</v>
      </c>
      <c r="T25">
        <v>1.3</v>
      </c>
      <c r="U25">
        <v>1.45</v>
      </c>
      <c r="V25">
        <f t="shared" si="2"/>
        <v>1.375</v>
      </c>
      <c r="W25">
        <v>250</v>
      </c>
      <c r="X25" s="4">
        <v>0.8400000000000034</v>
      </c>
    </row>
    <row r="26" spans="4:24" ht="12.75">
      <c r="D26">
        <v>11</v>
      </c>
      <c r="E26">
        <v>0.5</v>
      </c>
      <c r="F26">
        <v>0.55</v>
      </c>
      <c r="G26">
        <f t="shared" si="0"/>
        <v>0.525</v>
      </c>
      <c r="H26">
        <v>3.9</v>
      </c>
      <c r="K26">
        <v>30</v>
      </c>
      <c r="L26">
        <v>1.45</v>
      </c>
      <c r="M26">
        <v>1.5</v>
      </c>
      <c r="N26">
        <f t="shared" si="1"/>
        <v>1.475</v>
      </c>
      <c r="O26">
        <v>172</v>
      </c>
      <c r="P26" s="4">
        <v>2.406024937131652</v>
      </c>
      <c r="Q26" s="4">
        <v>3.8710697160531344</v>
      </c>
      <c r="S26">
        <v>30</v>
      </c>
      <c r="T26">
        <v>1.45</v>
      </c>
      <c r="U26">
        <v>1.5</v>
      </c>
      <c r="V26">
        <f t="shared" si="2"/>
        <v>1.475</v>
      </c>
      <c r="W26">
        <v>148</v>
      </c>
      <c r="X26" s="4">
        <v>2.162162162162164</v>
      </c>
    </row>
    <row r="27" spans="4:24" ht="12.75">
      <c r="D27">
        <v>12</v>
      </c>
      <c r="E27">
        <v>0.55</v>
      </c>
      <c r="F27">
        <v>0.6</v>
      </c>
      <c r="G27">
        <f t="shared" si="0"/>
        <v>0.575</v>
      </c>
      <c r="H27">
        <v>4.4</v>
      </c>
      <c r="K27">
        <v>31</v>
      </c>
      <c r="L27">
        <v>1.5</v>
      </c>
      <c r="M27">
        <v>1.53</v>
      </c>
      <c r="N27">
        <f t="shared" si="1"/>
        <v>1.5150000000000001</v>
      </c>
      <c r="O27">
        <v>56</v>
      </c>
      <c r="P27" s="4">
        <v>45.30009079108105</v>
      </c>
      <c r="Q27" s="4">
        <v>1.2641442251065906</v>
      </c>
      <c r="R27" t="s">
        <v>216</v>
      </c>
      <c r="S27">
        <v>31</v>
      </c>
      <c r="T27">
        <v>1.5</v>
      </c>
      <c r="U27">
        <v>1.53</v>
      </c>
      <c r="V27">
        <f t="shared" si="2"/>
        <v>1.5150000000000001</v>
      </c>
      <c r="W27">
        <v>72</v>
      </c>
      <c r="X27" s="4">
        <v>13.749999999999929</v>
      </c>
    </row>
    <row r="28" spans="4:8" ht="12.75">
      <c r="D28">
        <v>13</v>
      </c>
      <c r="E28">
        <v>0.6</v>
      </c>
      <c r="F28">
        <v>0.65</v>
      </c>
      <c r="G28">
        <f t="shared" si="0"/>
        <v>0.625</v>
      </c>
      <c r="H28">
        <v>4.7</v>
      </c>
    </row>
    <row r="29" spans="4:8" ht="12.75">
      <c r="D29">
        <v>14</v>
      </c>
      <c r="E29">
        <v>0.65</v>
      </c>
      <c r="F29">
        <v>0.7</v>
      </c>
      <c r="G29">
        <f t="shared" si="0"/>
        <v>0.675</v>
      </c>
      <c r="H29">
        <v>4.7</v>
      </c>
    </row>
    <row r="30" spans="4:8" ht="12.75">
      <c r="D30">
        <v>15</v>
      </c>
      <c r="E30">
        <v>0.7</v>
      </c>
      <c r="F30">
        <v>0.75</v>
      </c>
      <c r="G30">
        <f t="shared" si="0"/>
        <v>0.725</v>
      </c>
      <c r="H30">
        <v>4.5</v>
      </c>
    </row>
    <row r="31" spans="4:8" ht="12.75">
      <c r="D31">
        <v>16</v>
      </c>
      <c r="E31">
        <v>0.75</v>
      </c>
      <c r="F31">
        <v>0.8</v>
      </c>
      <c r="G31">
        <f t="shared" si="0"/>
        <v>0.775</v>
      </c>
      <c r="H31">
        <v>4.5</v>
      </c>
    </row>
    <row r="32" spans="4:10" ht="12.75">
      <c r="D32">
        <v>17</v>
      </c>
      <c r="E32">
        <v>0.8</v>
      </c>
      <c r="F32">
        <v>0.85</v>
      </c>
      <c r="G32">
        <f t="shared" si="0"/>
        <v>0.825</v>
      </c>
      <c r="H32">
        <v>4.4</v>
      </c>
      <c r="J32" t="s">
        <v>152</v>
      </c>
    </row>
    <row r="33" spans="4:10" ht="12.75">
      <c r="D33">
        <v>18</v>
      </c>
      <c r="E33">
        <v>0.85</v>
      </c>
      <c r="F33">
        <v>0.9</v>
      </c>
      <c r="G33">
        <f t="shared" si="0"/>
        <v>0.875</v>
      </c>
      <c r="H33">
        <v>3.8</v>
      </c>
      <c r="J33" t="s">
        <v>168</v>
      </c>
    </row>
    <row r="34" spans="4:8" ht="12.75">
      <c r="D34">
        <v>19</v>
      </c>
      <c r="E34">
        <v>0.9</v>
      </c>
      <c r="F34">
        <v>0.95</v>
      </c>
      <c r="G34">
        <f t="shared" si="0"/>
        <v>0.925</v>
      </c>
      <c r="H34">
        <v>4.2</v>
      </c>
    </row>
    <row r="35" spans="4:8" ht="12.75">
      <c r="D35">
        <v>20</v>
      </c>
      <c r="E35">
        <v>0.95</v>
      </c>
      <c r="F35">
        <v>1</v>
      </c>
      <c r="G35">
        <f t="shared" si="0"/>
        <v>0.975</v>
      </c>
      <c r="H35">
        <v>3.9</v>
      </c>
    </row>
    <row r="36" spans="4:8" ht="12.75">
      <c r="D36">
        <v>21</v>
      </c>
      <c r="E36">
        <v>1</v>
      </c>
      <c r="F36">
        <v>1.05</v>
      </c>
      <c r="G36">
        <f t="shared" si="0"/>
        <v>1.025</v>
      </c>
      <c r="H36">
        <v>4</v>
      </c>
    </row>
    <row r="37" spans="4:8" ht="12.75">
      <c r="D37">
        <v>22</v>
      </c>
      <c r="E37">
        <v>1.05</v>
      </c>
      <c r="F37">
        <v>1.1</v>
      </c>
      <c r="G37">
        <f t="shared" si="0"/>
        <v>1.0750000000000002</v>
      </c>
      <c r="H37">
        <v>3.5</v>
      </c>
    </row>
    <row r="38" spans="4:8" ht="12.75">
      <c r="D38">
        <v>23</v>
      </c>
      <c r="E38">
        <v>1.1</v>
      </c>
      <c r="F38">
        <v>1.15</v>
      </c>
      <c r="G38">
        <f t="shared" si="0"/>
        <v>1.125</v>
      </c>
      <c r="H38">
        <v>3.5</v>
      </c>
    </row>
    <row r="39" spans="4:8" ht="12.75">
      <c r="D39">
        <v>24</v>
      </c>
      <c r="E39">
        <v>1.15</v>
      </c>
      <c r="F39">
        <v>1.2</v>
      </c>
      <c r="G39">
        <f t="shared" si="0"/>
        <v>1.1749999999999998</v>
      </c>
      <c r="H39">
        <v>3.8</v>
      </c>
    </row>
    <row r="40" spans="4:8" ht="12.75">
      <c r="D40">
        <v>25</v>
      </c>
      <c r="E40">
        <v>1.2</v>
      </c>
      <c r="F40">
        <v>1.25</v>
      </c>
      <c r="G40">
        <f t="shared" si="0"/>
        <v>1.225</v>
      </c>
      <c r="H40">
        <v>3.5</v>
      </c>
    </row>
    <row r="41" spans="4:8" ht="12.75">
      <c r="D41">
        <v>26</v>
      </c>
      <c r="E41">
        <v>1.25</v>
      </c>
      <c r="F41">
        <v>1.3</v>
      </c>
      <c r="G41">
        <f t="shared" si="0"/>
        <v>1.275</v>
      </c>
      <c r="H41">
        <v>3.8</v>
      </c>
    </row>
    <row r="42" spans="4:8" ht="12.75">
      <c r="D42">
        <v>27</v>
      </c>
      <c r="E42">
        <v>1.3</v>
      </c>
      <c r="F42">
        <v>1.35</v>
      </c>
      <c r="G42">
        <f t="shared" si="0"/>
        <v>1.3250000000000002</v>
      </c>
      <c r="H42">
        <v>4.1</v>
      </c>
    </row>
    <row r="43" spans="4:8" ht="12.75">
      <c r="D43">
        <v>28</v>
      </c>
      <c r="E43">
        <v>1.35</v>
      </c>
      <c r="F43">
        <v>1.4</v>
      </c>
      <c r="G43">
        <f>0.5*(E43+F43)</f>
        <v>1.375</v>
      </c>
      <c r="H43">
        <v>4.9</v>
      </c>
    </row>
    <row r="44" spans="4:8" ht="12.75">
      <c r="D44">
        <v>29</v>
      </c>
      <c r="E44">
        <v>1.4</v>
      </c>
      <c r="F44">
        <v>1.45</v>
      </c>
      <c r="G44">
        <f>0.5*(E44+F44)</f>
        <v>1.4249999999999998</v>
      </c>
      <c r="H44">
        <v>5.3</v>
      </c>
    </row>
    <row r="45" spans="4:8" ht="12.75">
      <c r="D45">
        <v>30</v>
      </c>
      <c r="E45">
        <v>1.45</v>
      </c>
      <c r="F45">
        <v>1.5</v>
      </c>
      <c r="G45">
        <f>0.5*(E45+F45)</f>
        <v>1.475</v>
      </c>
      <c r="H45">
        <v>6.5</v>
      </c>
    </row>
    <row r="46" spans="4:10" ht="12.75">
      <c r="D46">
        <v>31</v>
      </c>
      <c r="E46">
        <v>1.5</v>
      </c>
      <c r="F46">
        <v>1.53</v>
      </c>
      <c r="G46">
        <f>0.5*(E46+F46)</f>
        <v>1.5150000000000001</v>
      </c>
      <c r="H46">
        <v>10.2</v>
      </c>
      <c r="J46" t="s">
        <v>171</v>
      </c>
    </row>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Y43"/>
  <sheetViews>
    <sheetView zoomScalePageLayoutView="0" workbookViewId="0" topLeftCell="A1">
      <selection activeCell="M39" sqref="M39"/>
    </sheetView>
  </sheetViews>
  <sheetFormatPr defaultColWidth="8.8515625" defaultRowHeight="12.75"/>
  <cols>
    <col min="1" max="1" width="18.57421875" style="0" customWidth="1"/>
    <col min="2" max="2" width="12.421875" style="0" customWidth="1"/>
    <col min="10" max="10" width="8.8515625" style="4" customWidth="1"/>
  </cols>
  <sheetData>
    <row r="1" spans="1:2" ht="12.75">
      <c r="A1" t="s">
        <v>70</v>
      </c>
      <c r="B1" s="1" t="str">
        <f>"19 May 2010"</f>
        <v>19 May 2010</v>
      </c>
    </row>
    <row r="2" spans="1:2" ht="12.75">
      <c r="A2" t="s">
        <v>71</v>
      </c>
      <c r="B2" t="s">
        <v>79</v>
      </c>
    </row>
    <row r="3" spans="1:2" ht="12.75">
      <c r="A3" t="s">
        <v>72</v>
      </c>
      <c r="B3" t="s">
        <v>175</v>
      </c>
    </row>
    <row r="4" spans="1:2" ht="12.75">
      <c r="A4" t="s">
        <v>73</v>
      </c>
      <c r="B4">
        <v>0.36</v>
      </c>
    </row>
    <row r="5" spans="1:2" ht="12.75">
      <c r="A5" t="s">
        <v>74</v>
      </c>
      <c r="B5" t="s">
        <v>80</v>
      </c>
    </row>
    <row r="6" spans="1:2" ht="12.75">
      <c r="A6" t="s">
        <v>75</v>
      </c>
      <c r="B6">
        <v>1.33</v>
      </c>
    </row>
    <row r="7" spans="1:2" ht="12.75">
      <c r="A7" t="s">
        <v>76</v>
      </c>
      <c r="B7" t="str">
        <f>"-2 C"</f>
        <v>-2 C</v>
      </c>
    </row>
    <row r="8" spans="1:2" ht="12.75">
      <c r="A8" t="s">
        <v>77</v>
      </c>
      <c r="B8" t="s">
        <v>174</v>
      </c>
    </row>
    <row r="9" spans="1:2" ht="12.75">
      <c r="A9" t="s">
        <v>78</v>
      </c>
      <c r="B9" t="s">
        <v>140</v>
      </c>
    </row>
    <row r="10" spans="1:2" ht="12.75">
      <c r="A10" t="s">
        <v>81</v>
      </c>
      <c r="B10" t="s">
        <v>172</v>
      </c>
    </row>
    <row r="14" spans="1:12" ht="12.75">
      <c r="A14" s="2" t="s">
        <v>82</v>
      </c>
      <c r="B14" s="2"/>
      <c r="C14" s="2"/>
      <c r="D14" s="2"/>
      <c r="E14" s="2"/>
      <c r="F14" s="2"/>
      <c r="G14" s="2"/>
      <c r="H14" s="2"/>
      <c r="I14" s="2"/>
      <c r="J14" s="8"/>
      <c r="K14" s="2"/>
      <c r="L14" s="2"/>
    </row>
    <row r="15" spans="1:25" ht="12.75">
      <c r="A15" s="2" t="s">
        <v>83</v>
      </c>
      <c r="B15" s="2" t="s">
        <v>84</v>
      </c>
      <c r="C15" s="2" t="s">
        <v>85</v>
      </c>
      <c r="D15" s="2"/>
      <c r="E15" s="2" t="s">
        <v>86</v>
      </c>
      <c r="F15" s="2" t="s">
        <v>87</v>
      </c>
      <c r="G15" s="2" t="s">
        <v>88</v>
      </c>
      <c r="H15" s="2" t="s">
        <v>89</v>
      </c>
      <c r="I15" s="2" t="s">
        <v>90</v>
      </c>
      <c r="J15" s="8" t="s">
        <v>224</v>
      </c>
      <c r="K15" s="2" t="s">
        <v>85</v>
      </c>
      <c r="L15" s="2"/>
      <c r="M15" s="2" t="s">
        <v>86</v>
      </c>
      <c r="N15" s="2" t="s">
        <v>87</v>
      </c>
      <c r="O15" s="2" t="s">
        <v>88</v>
      </c>
      <c r="P15" s="2" t="s">
        <v>135</v>
      </c>
      <c r="Q15" s="2" t="s">
        <v>132</v>
      </c>
      <c r="R15" s="2" t="s">
        <v>85</v>
      </c>
      <c r="T15" s="2" t="s">
        <v>86</v>
      </c>
      <c r="U15" s="2" t="s">
        <v>87</v>
      </c>
      <c r="V15" s="2" t="s">
        <v>88</v>
      </c>
      <c r="W15" s="2" t="s">
        <v>135</v>
      </c>
      <c r="X15" s="2" t="s">
        <v>126</v>
      </c>
      <c r="Y15" s="2" t="s">
        <v>85</v>
      </c>
    </row>
    <row r="16" spans="4:10" ht="12.75">
      <c r="D16">
        <v>1</v>
      </c>
      <c r="E16">
        <v>0</v>
      </c>
      <c r="F16">
        <v>0.05</v>
      </c>
      <c r="G16">
        <f>0.5*(E16+F16)</f>
        <v>0.025</v>
      </c>
      <c r="H16">
        <v>6.3</v>
      </c>
      <c r="I16" s="3">
        <v>-2.1</v>
      </c>
      <c r="J16" s="10">
        <v>-17.31040654360751</v>
      </c>
    </row>
    <row r="17" spans="4:10" ht="12.75">
      <c r="D17">
        <v>2</v>
      </c>
      <c r="E17">
        <v>0.05</v>
      </c>
      <c r="F17">
        <v>0.1</v>
      </c>
      <c r="G17">
        <f aca="true" t="shared" si="0" ref="G17:G42">0.5*(E17+F17)</f>
        <v>0.07500000000000001</v>
      </c>
      <c r="H17">
        <v>6.7</v>
      </c>
      <c r="I17" s="3">
        <v>-1.2</v>
      </c>
      <c r="J17" s="10">
        <v>-9.376543164753507</v>
      </c>
    </row>
    <row r="18" spans="4:10" ht="12.75">
      <c r="D18">
        <v>3</v>
      </c>
      <c r="E18">
        <v>0.1</v>
      </c>
      <c r="F18">
        <v>0.15</v>
      </c>
      <c r="G18">
        <f t="shared" si="0"/>
        <v>0.125</v>
      </c>
      <c r="H18">
        <v>6</v>
      </c>
      <c r="I18" s="3">
        <v>-0.9</v>
      </c>
      <c r="J18" s="10">
        <v>-8.594080814229322</v>
      </c>
    </row>
    <row r="19" spans="4:10" ht="12.75">
      <c r="D19">
        <v>4</v>
      </c>
      <c r="E19">
        <v>0.15</v>
      </c>
      <c r="F19">
        <v>0.2</v>
      </c>
      <c r="G19">
        <f t="shared" si="0"/>
        <v>0.175</v>
      </c>
      <c r="H19">
        <v>6</v>
      </c>
      <c r="I19" s="3">
        <v>-0.5</v>
      </c>
      <c r="J19" s="10">
        <v>-3.6432281236399255</v>
      </c>
    </row>
    <row r="20" spans="4:11" ht="12.75">
      <c r="D20">
        <v>5</v>
      </c>
      <c r="E20">
        <v>0.2</v>
      </c>
      <c r="F20">
        <v>0.25</v>
      </c>
      <c r="G20">
        <f t="shared" si="0"/>
        <v>0.225</v>
      </c>
      <c r="H20">
        <v>5.4</v>
      </c>
      <c r="I20" s="3">
        <v>0.1</v>
      </c>
      <c r="J20" s="10">
        <v>1.5799621123267196</v>
      </c>
      <c r="K20" t="s">
        <v>152</v>
      </c>
    </row>
    <row r="21" spans="4:10" ht="12.75">
      <c r="D21">
        <v>6</v>
      </c>
      <c r="E21">
        <v>0.25</v>
      </c>
      <c r="F21">
        <v>0.3</v>
      </c>
      <c r="G21">
        <f t="shared" si="0"/>
        <v>0.275</v>
      </c>
      <c r="H21">
        <v>5</v>
      </c>
      <c r="I21" s="3">
        <v>0.1</v>
      </c>
      <c r="J21" s="10">
        <v>-0.14755216805135346</v>
      </c>
    </row>
    <row r="22" spans="4:10" ht="12.75">
      <c r="D22">
        <v>7</v>
      </c>
      <c r="E22">
        <v>0.3</v>
      </c>
      <c r="F22">
        <v>0.35</v>
      </c>
      <c r="G22">
        <f t="shared" si="0"/>
        <v>0.32499999999999996</v>
      </c>
      <c r="H22">
        <v>4.9</v>
      </c>
      <c r="I22" s="3">
        <v>-0.1</v>
      </c>
      <c r="J22" s="10">
        <v>1.1282679372513942</v>
      </c>
    </row>
    <row r="23" spans="4:10" ht="12.75">
      <c r="D23">
        <v>8</v>
      </c>
      <c r="E23">
        <v>0.35</v>
      </c>
      <c r="F23">
        <v>0.4</v>
      </c>
      <c r="G23">
        <f t="shared" si="0"/>
        <v>0.375</v>
      </c>
      <c r="H23">
        <v>4.2</v>
      </c>
      <c r="I23" s="3">
        <v>-0.1</v>
      </c>
      <c r="J23" s="10">
        <v>1.1496078195384176</v>
      </c>
    </row>
    <row r="24" spans="4:10" ht="12.75">
      <c r="D24">
        <v>9</v>
      </c>
      <c r="E24">
        <v>0.4</v>
      </c>
      <c r="F24">
        <v>0.45</v>
      </c>
      <c r="G24">
        <f t="shared" si="0"/>
        <v>0.42500000000000004</v>
      </c>
      <c r="H24">
        <v>4.1</v>
      </c>
      <c r="I24" s="3">
        <v>0.3</v>
      </c>
      <c r="J24" s="10">
        <v>1.7130823304029126</v>
      </c>
    </row>
    <row r="25" spans="4:10" ht="12.75">
      <c r="D25">
        <v>10</v>
      </c>
      <c r="E25">
        <v>0.45</v>
      </c>
      <c r="F25">
        <v>0.5</v>
      </c>
      <c r="G25">
        <f t="shared" si="0"/>
        <v>0.475</v>
      </c>
      <c r="H25">
        <v>4.8</v>
      </c>
      <c r="I25" s="3">
        <v>0.2</v>
      </c>
      <c r="J25" s="10">
        <v>2.097200211569331</v>
      </c>
    </row>
    <row r="26" spans="4:10" ht="12.75">
      <c r="D26">
        <v>12</v>
      </c>
      <c r="E26">
        <v>0.5</v>
      </c>
      <c r="F26">
        <v>0.55</v>
      </c>
      <c r="G26">
        <f t="shared" si="0"/>
        <v>0.525</v>
      </c>
      <c r="H26">
        <v>4.4</v>
      </c>
      <c r="I26" s="3">
        <v>0.6</v>
      </c>
      <c r="J26" s="10">
        <v>5.076146160350698</v>
      </c>
    </row>
    <row r="27" spans="4:10" ht="12.75">
      <c r="D27">
        <v>13</v>
      </c>
      <c r="E27">
        <v>0.55</v>
      </c>
      <c r="F27">
        <v>0.6</v>
      </c>
      <c r="G27">
        <f t="shared" si="0"/>
        <v>0.575</v>
      </c>
      <c r="H27">
        <v>4.1</v>
      </c>
      <c r="I27" s="3">
        <v>0.6</v>
      </c>
      <c r="J27" s="10">
        <v>5.348991798163351</v>
      </c>
    </row>
    <row r="28" spans="4:11" ht="12.75">
      <c r="D28">
        <v>14</v>
      </c>
      <c r="E28">
        <v>0.6</v>
      </c>
      <c r="F28">
        <v>0.65</v>
      </c>
      <c r="G28">
        <f t="shared" si="0"/>
        <v>0.625</v>
      </c>
      <c r="H28">
        <v>4.4</v>
      </c>
      <c r="I28" s="3">
        <v>0.2</v>
      </c>
      <c r="J28" s="10">
        <v>3.35879372868073</v>
      </c>
      <c r="K28" t="s">
        <v>152</v>
      </c>
    </row>
    <row r="29" spans="4:10" ht="12.75">
      <c r="D29">
        <v>15</v>
      </c>
      <c r="E29">
        <v>0.65</v>
      </c>
      <c r="F29">
        <v>0.7</v>
      </c>
      <c r="G29">
        <f t="shared" si="0"/>
        <v>0.675</v>
      </c>
      <c r="H29">
        <v>4.1</v>
      </c>
      <c r="I29" s="3">
        <v>0.5</v>
      </c>
      <c r="J29" s="10">
        <v>5.733617771765175</v>
      </c>
    </row>
    <row r="30" spans="4:10" ht="12.75">
      <c r="D30">
        <v>16</v>
      </c>
      <c r="E30">
        <v>0.7</v>
      </c>
      <c r="F30">
        <v>0.75</v>
      </c>
      <c r="G30">
        <f t="shared" si="0"/>
        <v>0.725</v>
      </c>
      <c r="H30">
        <v>4</v>
      </c>
      <c r="I30" s="3">
        <v>0.1</v>
      </c>
      <c r="J30" s="10">
        <v>-1.9746525657688685</v>
      </c>
    </row>
    <row r="31" spans="4:10" ht="12.75">
      <c r="D31">
        <v>17</v>
      </c>
      <c r="E31">
        <v>0.75</v>
      </c>
      <c r="F31">
        <v>0.8</v>
      </c>
      <c r="G31">
        <f t="shared" si="0"/>
        <v>0.775</v>
      </c>
      <c r="H31">
        <v>3.6</v>
      </c>
      <c r="I31" s="3">
        <v>0.2</v>
      </c>
      <c r="J31" s="10">
        <v>-2.206342716313692</v>
      </c>
    </row>
    <row r="32" spans="4:10" ht="12.75">
      <c r="D32">
        <v>18</v>
      </c>
      <c r="E32">
        <v>0.8</v>
      </c>
      <c r="F32">
        <v>0.85</v>
      </c>
      <c r="G32">
        <f t="shared" si="0"/>
        <v>0.825</v>
      </c>
      <c r="H32">
        <v>3.9</v>
      </c>
      <c r="I32" s="3">
        <v>0.3</v>
      </c>
      <c r="J32" s="10">
        <v>-0.718139973011523</v>
      </c>
    </row>
    <row r="33" spans="4:10" ht="12.75">
      <c r="D33">
        <v>19</v>
      </c>
      <c r="E33">
        <v>0.85</v>
      </c>
      <c r="F33">
        <v>0.9</v>
      </c>
      <c r="G33">
        <f t="shared" si="0"/>
        <v>0.875</v>
      </c>
      <c r="H33">
        <v>3.6</v>
      </c>
      <c r="I33" s="3">
        <v>0.2</v>
      </c>
      <c r="J33" s="10">
        <v>0.3493622337750454</v>
      </c>
    </row>
    <row r="34" spans="4:10" ht="12.75">
      <c r="D34">
        <v>20</v>
      </c>
      <c r="E34">
        <v>0.9</v>
      </c>
      <c r="F34">
        <v>0.95</v>
      </c>
      <c r="G34">
        <f t="shared" si="0"/>
        <v>0.925</v>
      </c>
      <c r="H34">
        <v>3.5</v>
      </c>
      <c r="I34" s="3">
        <v>-0.4</v>
      </c>
      <c r="J34" s="10">
        <v>-5.468804244051225</v>
      </c>
    </row>
    <row r="35" spans="4:10" ht="12.75">
      <c r="D35">
        <v>21</v>
      </c>
      <c r="E35">
        <v>0.95</v>
      </c>
      <c r="F35">
        <v>1</v>
      </c>
      <c r="G35">
        <f t="shared" si="0"/>
        <v>0.975</v>
      </c>
      <c r="H35">
        <v>3.2</v>
      </c>
      <c r="I35" s="3">
        <v>-0.9</v>
      </c>
      <c r="J35" s="10">
        <v>-5.585665504194448</v>
      </c>
    </row>
    <row r="36" spans="4:10" ht="12.75">
      <c r="D36">
        <v>22</v>
      </c>
      <c r="E36">
        <v>1</v>
      </c>
      <c r="F36">
        <v>1.05</v>
      </c>
      <c r="G36">
        <f t="shared" si="0"/>
        <v>1.025</v>
      </c>
      <c r="H36">
        <v>3.3</v>
      </c>
      <c r="I36" s="3">
        <v>-0.8</v>
      </c>
      <c r="J36" s="10">
        <v>-5.285890967305312</v>
      </c>
    </row>
    <row r="37" spans="4:10" ht="12.75">
      <c r="D37">
        <v>23</v>
      </c>
      <c r="E37">
        <v>1.05</v>
      </c>
      <c r="F37">
        <v>1.1</v>
      </c>
      <c r="G37">
        <f t="shared" si="0"/>
        <v>1.0750000000000002</v>
      </c>
      <c r="H37">
        <v>3.3</v>
      </c>
      <c r="I37" s="3">
        <v>-0.8</v>
      </c>
      <c r="J37" s="10">
        <v>-6.368635947154039</v>
      </c>
    </row>
    <row r="38" spans="4:10" ht="12.75">
      <c r="D38">
        <v>24</v>
      </c>
      <c r="E38">
        <v>1.1</v>
      </c>
      <c r="F38">
        <v>1.15</v>
      </c>
      <c r="G38">
        <f t="shared" si="0"/>
        <v>1.125</v>
      </c>
      <c r="H38">
        <v>3.6</v>
      </c>
      <c r="I38" s="3">
        <v>-0.6</v>
      </c>
      <c r="J38" s="10">
        <v>-4.796597952009992</v>
      </c>
    </row>
    <row r="39" spans="4:10" ht="12.75">
      <c r="D39">
        <v>25</v>
      </c>
      <c r="E39">
        <v>1.15</v>
      </c>
      <c r="F39">
        <v>1.2</v>
      </c>
      <c r="G39">
        <f t="shared" si="0"/>
        <v>1.1749999999999998</v>
      </c>
      <c r="H39">
        <v>4</v>
      </c>
      <c r="I39" s="3">
        <v>-0.7</v>
      </c>
      <c r="J39" s="10">
        <v>-4.044113055174719</v>
      </c>
    </row>
    <row r="40" spans="4:10" ht="12.75">
      <c r="D40">
        <v>26</v>
      </c>
      <c r="E40">
        <v>1.2</v>
      </c>
      <c r="F40">
        <v>1.25</v>
      </c>
      <c r="G40">
        <f t="shared" si="0"/>
        <v>1.225</v>
      </c>
      <c r="H40">
        <v>4.9</v>
      </c>
      <c r="I40" s="3">
        <v>-0.4</v>
      </c>
      <c r="J40" s="10">
        <v>-4.292570256087918</v>
      </c>
    </row>
    <row r="41" spans="4:10" ht="12.75">
      <c r="D41">
        <v>27</v>
      </c>
      <c r="E41">
        <v>1.25</v>
      </c>
      <c r="F41">
        <v>1.3</v>
      </c>
      <c r="G41">
        <f t="shared" si="0"/>
        <v>1.275</v>
      </c>
      <c r="H41">
        <v>6.6</v>
      </c>
      <c r="I41" s="3">
        <v>-0.8</v>
      </c>
      <c r="J41" s="10">
        <v>-4.800154599057829</v>
      </c>
    </row>
    <row r="42" spans="4:11" ht="12.75">
      <c r="D42">
        <v>28</v>
      </c>
      <c r="E42">
        <v>1.3</v>
      </c>
      <c r="F42">
        <v>1.33</v>
      </c>
      <c r="G42">
        <f t="shared" si="0"/>
        <v>1.315</v>
      </c>
      <c r="H42">
        <v>8.7</v>
      </c>
      <c r="I42" s="3">
        <v>-0.8</v>
      </c>
      <c r="J42" s="10">
        <v>-10.387647111210084</v>
      </c>
      <c r="K42" t="s">
        <v>173</v>
      </c>
    </row>
    <row r="43" spans="9:11" ht="12.75">
      <c r="I43" s="3">
        <v>-3.4</v>
      </c>
      <c r="J43" s="10">
        <v>-25.625339249015504</v>
      </c>
      <c r="K43" t="s">
        <v>218</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8.8515625" defaultRowHeight="12.75"/>
  <cols>
    <col min="1" max="1" width="16.8515625" style="0" customWidth="1"/>
  </cols>
  <sheetData>
    <row r="1" spans="1:2" ht="12.75">
      <c r="A1" t="s">
        <v>70</v>
      </c>
      <c r="B1" s="1">
        <v>40193</v>
      </c>
    </row>
    <row r="2" spans="1:2" ht="12.75">
      <c r="A2" t="s">
        <v>71</v>
      </c>
      <c r="B2" t="s">
        <v>79</v>
      </c>
    </row>
    <row r="3" spans="1:2" ht="12.75">
      <c r="A3" t="s">
        <v>72</v>
      </c>
      <c r="B3" t="s">
        <v>124</v>
      </c>
    </row>
    <row r="4" spans="1:2" ht="12.75">
      <c r="A4" t="s">
        <v>73</v>
      </c>
      <c r="B4">
        <v>0.08</v>
      </c>
    </row>
    <row r="5" spans="1:2" ht="12.75">
      <c r="A5" t="s">
        <v>74</v>
      </c>
      <c r="B5">
        <v>0.08</v>
      </c>
    </row>
    <row r="6" spans="1:2" ht="12.75">
      <c r="A6" t="s">
        <v>75</v>
      </c>
      <c r="B6">
        <v>0.88</v>
      </c>
    </row>
    <row r="7" spans="1:2" ht="12.75">
      <c r="A7" t="s">
        <v>76</v>
      </c>
      <c r="B7" t="str">
        <f>"-29 C"</f>
        <v>-29 C</v>
      </c>
    </row>
    <row r="8" spans="1:2" ht="12.75">
      <c r="A8" t="s">
        <v>77</v>
      </c>
      <c r="B8" t="s">
        <v>128</v>
      </c>
    </row>
    <row r="9" spans="1:2" ht="12.75">
      <c r="A9" t="s">
        <v>78</v>
      </c>
      <c r="B9" t="s">
        <v>125</v>
      </c>
    </row>
    <row r="10" spans="1:2" s="2" customFormat="1" ht="12.75">
      <c r="A10" s="2" t="s">
        <v>81</v>
      </c>
      <c r="B10" s="2" t="s">
        <v>93</v>
      </c>
    </row>
    <row r="11" s="2" customFormat="1" ht="12.75"/>
    <row r="12" s="2" customFormat="1" ht="12.75"/>
    <row r="13" s="2" customFormat="1" ht="12.75"/>
    <row r="14" s="2" customFormat="1" ht="12.75">
      <c r="A14" s="2" t="s">
        <v>82</v>
      </c>
    </row>
    <row r="15" spans="1:13" s="2" customFormat="1" ht="12.75">
      <c r="A15" s="2" t="s">
        <v>83</v>
      </c>
      <c r="B15" s="2" t="s">
        <v>84</v>
      </c>
      <c r="C15" s="2" t="s">
        <v>85</v>
      </c>
      <c r="E15" s="2" t="s">
        <v>86</v>
      </c>
      <c r="F15" s="2" t="s">
        <v>87</v>
      </c>
      <c r="G15" s="2" t="s">
        <v>88</v>
      </c>
      <c r="H15" s="2" t="s">
        <v>89</v>
      </c>
      <c r="I15" s="2" t="s">
        <v>90</v>
      </c>
      <c r="J15" s="2" t="s">
        <v>85</v>
      </c>
      <c r="L15" s="2" t="s">
        <v>129</v>
      </c>
      <c r="M15" s="2" t="s">
        <v>221</v>
      </c>
    </row>
    <row r="16" spans="5:13" ht="12.75">
      <c r="E16">
        <v>0</v>
      </c>
      <c r="F16">
        <v>0.025</v>
      </c>
      <c r="G16">
        <f aca="true" t="shared" si="0" ref="G16:G21">0.5*(E16+F16)</f>
        <v>0.0125</v>
      </c>
      <c r="H16">
        <v>13.2</v>
      </c>
      <c r="J16" t="s">
        <v>100</v>
      </c>
      <c r="L16" s="5">
        <v>0.06317203330399232</v>
      </c>
      <c r="M16" s="5">
        <v>0.3185273289881549</v>
      </c>
    </row>
    <row r="17" spans="5:13" ht="12.75">
      <c r="E17">
        <v>0.025</v>
      </c>
      <c r="F17">
        <v>0.05</v>
      </c>
      <c r="G17">
        <f t="shared" si="0"/>
        <v>0.037500000000000006</v>
      </c>
      <c r="H17">
        <v>8.6</v>
      </c>
      <c r="J17" t="s">
        <v>111</v>
      </c>
      <c r="L17" s="5">
        <v>0.9307346240121535</v>
      </c>
      <c r="M17" s="5">
        <v>0.766537095503996</v>
      </c>
    </row>
    <row r="18" spans="5:13" ht="12.75">
      <c r="E18">
        <v>0.05</v>
      </c>
      <c r="F18">
        <v>0.075</v>
      </c>
      <c r="G18">
        <f t="shared" si="0"/>
        <v>0.0625</v>
      </c>
      <c r="H18">
        <v>6.7</v>
      </c>
      <c r="J18" s="3" t="s">
        <v>123</v>
      </c>
      <c r="L18" s="5">
        <v>4.080913351437904</v>
      </c>
      <c r="M18" s="5">
        <v>0.6645198235358187</v>
      </c>
    </row>
    <row r="19" spans="5:13" ht="12.75">
      <c r="E19">
        <v>0.075</v>
      </c>
      <c r="F19">
        <v>0.1</v>
      </c>
      <c r="G19">
        <f t="shared" si="0"/>
        <v>0.0875</v>
      </c>
      <c r="H19">
        <v>6.5</v>
      </c>
      <c r="J19" s="3" t="s">
        <v>112</v>
      </c>
      <c r="L19" s="5">
        <v>0.6013977570540071</v>
      </c>
      <c r="M19" s="5">
        <v>0.8811171326458129</v>
      </c>
    </row>
    <row r="20" spans="5:13" ht="12.75">
      <c r="E20">
        <v>0.1</v>
      </c>
      <c r="F20">
        <v>0.15</v>
      </c>
      <c r="G20">
        <f t="shared" si="0"/>
        <v>0.125</v>
      </c>
      <c r="H20">
        <v>6</v>
      </c>
      <c r="J20" s="3" t="s">
        <v>94</v>
      </c>
      <c r="L20" s="5">
        <v>0.107392456616787</v>
      </c>
      <c r="M20" s="5">
        <v>0.3105751368967136</v>
      </c>
    </row>
    <row r="21" spans="5:13" ht="12.75">
      <c r="E21">
        <v>0.15</v>
      </c>
      <c r="F21">
        <v>0.2</v>
      </c>
      <c r="G21">
        <f t="shared" si="0"/>
        <v>0.175</v>
      </c>
      <c r="H21">
        <v>5.8</v>
      </c>
      <c r="J21" s="3" t="s">
        <v>109</v>
      </c>
      <c r="L21" s="5">
        <v>0.04849981911725864</v>
      </c>
      <c r="M21" s="5">
        <v>0.11612473651718025</v>
      </c>
    </row>
    <row r="22" spans="5:13" ht="12.75">
      <c r="E22">
        <v>0.2</v>
      </c>
      <c r="F22">
        <v>0.25</v>
      </c>
      <c r="G22">
        <f aca="true" t="shared" si="1" ref="G22:G35">0.5*(E22+F22)</f>
        <v>0.225</v>
      </c>
      <c r="H22">
        <v>5.2</v>
      </c>
      <c r="J22" s="3" t="s">
        <v>113</v>
      </c>
      <c r="L22" s="5">
        <v>0.07670889758341932</v>
      </c>
      <c r="M22" s="5">
        <v>0.18885062315720266</v>
      </c>
    </row>
    <row r="23" spans="5:13" ht="12.75">
      <c r="E23">
        <v>0.25</v>
      </c>
      <c r="F23">
        <v>0.3</v>
      </c>
      <c r="G23">
        <f t="shared" si="1"/>
        <v>0.275</v>
      </c>
      <c r="H23">
        <v>5.1</v>
      </c>
      <c r="J23" s="3" t="s">
        <v>114</v>
      </c>
      <c r="L23" s="5">
        <v>0.030683559033367697</v>
      </c>
      <c r="M23" s="5">
        <v>0.16131102614805093</v>
      </c>
    </row>
    <row r="24" spans="5:13" ht="12.75">
      <c r="E24">
        <v>0.3</v>
      </c>
      <c r="F24">
        <v>0.35</v>
      </c>
      <c r="G24">
        <f t="shared" si="1"/>
        <v>0.32499999999999996</v>
      </c>
      <c r="H24">
        <v>5.3</v>
      </c>
      <c r="J24" s="3" t="s">
        <v>115</v>
      </c>
      <c r="L24" s="5">
        <v>0.07419842457159824</v>
      </c>
      <c r="M24" s="5">
        <v>0.05637708681232815</v>
      </c>
    </row>
    <row r="25" spans="5:13" ht="12.75">
      <c r="E25">
        <v>0.35</v>
      </c>
      <c r="F25">
        <v>0.4</v>
      </c>
      <c r="G25">
        <f t="shared" si="1"/>
        <v>0.375</v>
      </c>
      <c r="H25">
        <v>4.3</v>
      </c>
      <c r="J25" s="3" t="s">
        <v>116</v>
      </c>
      <c r="L25" s="5">
        <v>0.021916827880976927</v>
      </c>
      <c r="M25" s="5">
        <v>0.09637144133977925</v>
      </c>
    </row>
    <row r="26" spans="5:13" ht="12.75">
      <c r="E26">
        <v>0.4</v>
      </c>
      <c r="F26">
        <v>0.45</v>
      </c>
      <c r="G26">
        <f t="shared" si="1"/>
        <v>0.42500000000000004</v>
      </c>
      <c r="H26">
        <v>4.4</v>
      </c>
      <c r="J26" s="3" t="s">
        <v>117</v>
      </c>
      <c r="L26" s="5">
        <v>0.012887094794014425</v>
      </c>
      <c r="M26" s="5">
        <v>0.10303540904232664</v>
      </c>
    </row>
    <row r="27" spans="5:13" ht="12.75">
      <c r="E27">
        <v>0.45</v>
      </c>
      <c r="F27">
        <v>0.5</v>
      </c>
      <c r="G27">
        <f t="shared" si="1"/>
        <v>0.475</v>
      </c>
      <c r="H27">
        <v>5</v>
      </c>
      <c r="J27" s="3" t="s">
        <v>118</v>
      </c>
      <c r="L27" s="5">
        <v>0.04772998071857198</v>
      </c>
      <c r="M27" s="5">
        <v>0.09381623726072895</v>
      </c>
    </row>
    <row r="28" spans="5:13" ht="12.75">
      <c r="E28">
        <v>0.5</v>
      </c>
      <c r="F28">
        <v>0.55</v>
      </c>
      <c r="G28">
        <f t="shared" si="1"/>
        <v>0.525</v>
      </c>
      <c r="H28">
        <v>4.9</v>
      </c>
      <c r="J28" s="3" t="s">
        <v>117</v>
      </c>
      <c r="L28" s="5">
        <v>0.12457524967547287</v>
      </c>
      <c r="M28" s="5">
        <v>0.069860503771139</v>
      </c>
    </row>
    <row r="29" spans="5:13" ht="12.75">
      <c r="E29">
        <v>0.55</v>
      </c>
      <c r="F29">
        <v>0.6</v>
      </c>
      <c r="G29">
        <f t="shared" si="1"/>
        <v>0.575</v>
      </c>
      <c r="H29">
        <v>5.3</v>
      </c>
      <c r="J29" s="3" t="s">
        <v>117</v>
      </c>
      <c r="L29" s="5">
        <v>0.06013977570540071</v>
      </c>
      <c r="M29" s="5">
        <v>0.09734856615990731</v>
      </c>
    </row>
    <row r="30" spans="5:13" ht="12.75">
      <c r="E30">
        <v>0.6</v>
      </c>
      <c r="F30">
        <v>0.65</v>
      </c>
      <c r="G30">
        <f t="shared" si="1"/>
        <v>0.625</v>
      </c>
      <c r="H30">
        <v>4.9</v>
      </c>
      <c r="J30" s="3" t="s">
        <v>119</v>
      </c>
      <c r="L30" s="5">
        <v>0.14456676852259784</v>
      </c>
      <c r="M30" s="5">
        <v>0.037949892053314595</v>
      </c>
    </row>
    <row r="31" spans="5:13" ht="12.75">
      <c r="E31">
        <v>0.65</v>
      </c>
      <c r="F31">
        <v>0.7</v>
      </c>
      <c r="G31">
        <f t="shared" si="1"/>
        <v>0.675</v>
      </c>
      <c r="H31">
        <v>5.1</v>
      </c>
      <c r="J31" s="3" t="s">
        <v>120</v>
      </c>
      <c r="L31" s="5">
        <v>0.17811431829125643</v>
      </c>
      <c r="M31" s="5">
        <v>0.07589913633020808</v>
      </c>
    </row>
    <row r="32" spans="5:13" ht="12.75">
      <c r="E32">
        <v>0.7</v>
      </c>
      <c r="F32">
        <v>0.75</v>
      </c>
      <c r="G32">
        <f t="shared" si="1"/>
        <v>0.725</v>
      </c>
      <c r="H32">
        <v>5.3</v>
      </c>
      <c r="J32" s="3" t="s">
        <v>121</v>
      </c>
      <c r="L32" s="5">
        <v>0.5229545713513105</v>
      </c>
      <c r="M32" s="5">
        <v>-0.10579018243740328</v>
      </c>
    </row>
    <row r="33" spans="5:13" ht="12.75">
      <c r="E33">
        <v>0.75</v>
      </c>
      <c r="F33">
        <v>0.8</v>
      </c>
      <c r="G33">
        <f t="shared" si="1"/>
        <v>0.775</v>
      </c>
      <c r="H33">
        <v>4.9</v>
      </c>
      <c r="J33" s="3" t="s">
        <v>121</v>
      </c>
      <c r="L33" s="5">
        <v>0.3735389795366503</v>
      </c>
      <c r="M33" s="5">
        <v>-0.01159490684480069</v>
      </c>
    </row>
    <row r="34" spans="5:13" ht="12.75">
      <c r="E34">
        <v>0.8</v>
      </c>
      <c r="F34">
        <v>0.83</v>
      </c>
      <c r="G34">
        <f t="shared" si="1"/>
        <v>0.815</v>
      </c>
      <c r="H34">
        <v>5</v>
      </c>
      <c r="J34" s="3" t="s">
        <v>122</v>
      </c>
      <c r="L34" s="5">
        <v>0.29085457000379805</v>
      </c>
      <c r="M34" s="5">
        <v>0.05600849965922452</v>
      </c>
    </row>
    <row r="35" spans="5:13" ht="12.75">
      <c r="E35">
        <v>0.83</v>
      </c>
      <c r="F35">
        <v>0.86</v>
      </c>
      <c r="G35">
        <f t="shared" si="1"/>
        <v>0.845</v>
      </c>
      <c r="H35">
        <v>8.7</v>
      </c>
      <c r="J35" s="3" t="s">
        <v>114</v>
      </c>
      <c r="L35" s="5">
        <v>0.5707141980206393</v>
      </c>
      <c r="M35" s="5">
        <v>-0.09501627391135126</v>
      </c>
    </row>
    <row r="37" spans="10:14" ht="12.75">
      <c r="J37" t="s">
        <v>222</v>
      </c>
      <c r="L37" s="5">
        <v>0.01718279305868592</v>
      </c>
      <c r="M37" s="5">
        <v>0.06933572906086746</v>
      </c>
      <c r="N37" t="s">
        <v>218</v>
      </c>
    </row>
  </sheetData>
  <sheetProtection/>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Y46"/>
  <sheetViews>
    <sheetView zoomScalePageLayoutView="0" workbookViewId="0" topLeftCell="A1">
      <selection activeCell="A22" sqref="A22"/>
    </sheetView>
  </sheetViews>
  <sheetFormatPr defaultColWidth="8.8515625" defaultRowHeight="12.75"/>
  <cols>
    <col min="1" max="1" width="18.57421875" style="0" customWidth="1"/>
    <col min="2" max="2" width="12.421875" style="0" customWidth="1"/>
  </cols>
  <sheetData>
    <row r="1" spans="1:2" ht="12.75">
      <c r="A1" t="s">
        <v>70</v>
      </c>
      <c r="B1" s="1" t="str">
        <f>"11 June 2010"</f>
        <v>11 June 2010</v>
      </c>
    </row>
    <row r="2" spans="1:2" ht="12.75">
      <c r="A2" t="s">
        <v>71</v>
      </c>
      <c r="B2" t="s">
        <v>79</v>
      </c>
    </row>
    <row r="3" spans="1:2" ht="12.75">
      <c r="A3" t="s">
        <v>72</v>
      </c>
      <c r="B3" t="s">
        <v>192</v>
      </c>
    </row>
    <row r="4" spans="1:2" ht="12.75">
      <c r="A4" t="s">
        <v>73</v>
      </c>
      <c r="B4">
        <v>0.01</v>
      </c>
    </row>
    <row r="5" spans="1:2" ht="12.75">
      <c r="A5" t="s">
        <v>74</v>
      </c>
      <c r="B5" t="s">
        <v>180</v>
      </c>
    </row>
    <row r="6" spans="1:2" ht="12.75">
      <c r="A6" t="s">
        <v>75</v>
      </c>
      <c r="B6" t="s">
        <v>179</v>
      </c>
    </row>
    <row r="7" spans="1:2" ht="12.75">
      <c r="A7" t="s">
        <v>76</v>
      </c>
      <c r="B7" t="s">
        <v>181</v>
      </c>
    </row>
    <row r="8" spans="1:2" ht="12.75">
      <c r="A8" t="s">
        <v>77</v>
      </c>
      <c r="B8" t="s">
        <v>211</v>
      </c>
    </row>
    <row r="9" spans="1:2" ht="12.75">
      <c r="A9" t="s">
        <v>78</v>
      </c>
      <c r="B9" t="s">
        <v>125</v>
      </c>
    </row>
    <row r="10" spans="1:2" ht="12.75">
      <c r="A10" t="s">
        <v>81</v>
      </c>
      <c r="B10" t="s">
        <v>207</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220</v>
      </c>
      <c r="Y15" s="2" t="s">
        <v>85</v>
      </c>
    </row>
    <row r="16" spans="4:24" ht="12.75">
      <c r="D16">
        <v>1</v>
      </c>
      <c r="E16">
        <v>0</v>
      </c>
      <c r="F16">
        <v>0.05</v>
      </c>
      <c r="G16">
        <f aca="true" t="shared" si="0" ref="G16:G45">0.5*(E16+F16)</f>
        <v>0.025</v>
      </c>
      <c r="H16">
        <v>0.3</v>
      </c>
      <c r="J16" t="s">
        <v>183</v>
      </c>
      <c r="K16">
        <v>1</v>
      </c>
      <c r="L16">
        <v>0</v>
      </c>
      <c r="M16">
        <v>0.05</v>
      </c>
      <c r="N16">
        <f>0.5*(L16+M16)</f>
        <v>0.025</v>
      </c>
      <c r="O16">
        <v>120</v>
      </c>
      <c r="P16" s="5">
        <v>0.021478491323357395</v>
      </c>
      <c r="Q16" s="5">
        <v>0.09051835003247015</v>
      </c>
      <c r="S16">
        <v>1</v>
      </c>
      <c r="T16">
        <v>0</v>
      </c>
      <c r="U16">
        <v>0.05</v>
      </c>
      <c r="V16">
        <f aca="true" t="shared" si="1" ref="V16:V29">0.5*(T16+U16)</f>
        <v>0.025</v>
      </c>
      <c r="W16">
        <v>170</v>
      </c>
      <c r="X16" s="4">
        <f>1000*V16/O16</f>
        <v>0.20833333333333334</v>
      </c>
    </row>
    <row r="17" spans="4:24" ht="12.75">
      <c r="D17">
        <v>2</v>
      </c>
      <c r="E17">
        <v>0.05</v>
      </c>
      <c r="F17">
        <v>0.1</v>
      </c>
      <c r="G17">
        <f t="shared" si="0"/>
        <v>0.07500000000000001</v>
      </c>
      <c r="H17">
        <v>0.9</v>
      </c>
      <c r="K17">
        <v>2</v>
      </c>
      <c r="L17">
        <v>0.05</v>
      </c>
      <c r="M17">
        <v>0.1</v>
      </c>
      <c r="N17">
        <f aca="true" t="shared" si="2" ref="N17:N31">0.5*(L17+M17)</f>
        <v>0.07500000000000001</v>
      </c>
      <c r="O17">
        <v>74</v>
      </c>
      <c r="P17" s="5">
        <v>0.47600980770683954</v>
      </c>
      <c r="Q17" s="5">
        <v>0.31099502344221874</v>
      </c>
      <c r="S17">
        <v>2</v>
      </c>
      <c r="T17">
        <v>0.05</v>
      </c>
      <c r="U17">
        <v>0.1</v>
      </c>
      <c r="V17">
        <f t="shared" si="1"/>
        <v>0.07500000000000001</v>
      </c>
      <c r="W17">
        <v>140</v>
      </c>
      <c r="X17" s="4">
        <f aca="true" t="shared" si="3" ref="X17:X29">1000*V17/O17</f>
        <v>1.0135135135135136</v>
      </c>
    </row>
    <row r="18" spans="4:24" ht="12.75">
      <c r="D18">
        <v>3</v>
      </c>
      <c r="E18">
        <v>0.1</v>
      </c>
      <c r="F18">
        <v>0.15</v>
      </c>
      <c r="G18">
        <f t="shared" si="0"/>
        <v>0.125</v>
      </c>
      <c r="H18">
        <v>1.8</v>
      </c>
      <c r="K18">
        <v>3</v>
      </c>
      <c r="L18">
        <v>0.1</v>
      </c>
      <c r="M18">
        <v>0.15</v>
      </c>
      <c r="N18">
        <f t="shared" si="2"/>
        <v>0.125</v>
      </c>
      <c r="O18">
        <v>20</v>
      </c>
      <c r="P18" s="5">
        <v>2.0404566757189526</v>
      </c>
      <c r="Q18" s="5">
        <v>0.7098162738643587</v>
      </c>
      <c r="S18">
        <v>3</v>
      </c>
      <c r="T18">
        <v>0.1</v>
      </c>
      <c r="U18">
        <v>0.15</v>
      </c>
      <c r="V18">
        <f t="shared" si="1"/>
        <v>0.125</v>
      </c>
      <c r="W18">
        <v>85</v>
      </c>
      <c r="X18" s="4">
        <f t="shared" si="3"/>
        <v>6.25</v>
      </c>
    </row>
    <row r="19" spans="4:24" ht="12.75">
      <c r="D19">
        <v>4</v>
      </c>
      <c r="E19">
        <v>0.15</v>
      </c>
      <c r="F19">
        <v>0.2</v>
      </c>
      <c r="G19">
        <f t="shared" si="0"/>
        <v>0.175</v>
      </c>
      <c r="H19">
        <v>2.8</v>
      </c>
      <c r="K19">
        <v>4</v>
      </c>
      <c r="L19">
        <v>0.15</v>
      </c>
      <c r="M19">
        <v>0.2</v>
      </c>
      <c r="N19">
        <f t="shared" si="2"/>
        <v>0.175</v>
      </c>
      <c r="O19">
        <v>76</v>
      </c>
      <c r="P19" s="5">
        <v>0.9891410477861956</v>
      </c>
      <c r="Q19" s="5">
        <v>0.19645763634413277</v>
      </c>
      <c r="R19" t="s">
        <v>210</v>
      </c>
      <c r="S19">
        <v>4</v>
      </c>
      <c r="T19">
        <v>0.15</v>
      </c>
      <c r="U19">
        <v>0.2</v>
      </c>
      <c r="V19">
        <f t="shared" si="1"/>
        <v>0.175</v>
      </c>
      <c r="W19">
        <v>181</v>
      </c>
      <c r="X19" s="4">
        <f t="shared" si="3"/>
        <v>2.3026315789473686</v>
      </c>
    </row>
    <row r="20" spans="4:24" ht="12.75">
      <c r="D20">
        <v>5</v>
      </c>
      <c r="E20">
        <v>0.2</v>
      </c>
      <c r="F20">
        <v>0.25</v>
      </c>
      <c r="G20">
        <f t="shared" si="0"/>
        <v>0.225</v>
      </c>
      <c r="H20">
        <v>3.8</v>
      </c>
      <c r="K20">
        <v>5</v>
      </c>
      <c r="L20">
        <v>0.2</v>
      </c>
      <c r="M20">
        <v>0.25</v>
      </c>
      <c r="N20">
        <f t="shared" si="2"/>
        <v>0.225</v>
      </c>
      <c r="O20">
        <v>115</v>
      </c>
      <c r="P20" s="5">
        <v>0.3698035897412838</v>
      </c>
      <c r="Q20" s="5">
        <v>0.09244065732481206</v>
      </c>
      <c r="R20" t="s">
        <v>210</v>
      </c>
      <c r="S20">
        <v>5</v>
      </c>
      <c r="T20">
        <v>0.2</v>
      </c>
      <c r="U20">
        <v>0.25</v>
      </c>
      <c r="V20">
        <f t="shared" si="1"/>
        <v>0.225</v>
      </c>
      <c r="W20">
        <v>160</v>
      </c>
      <c r="X20" s="4">
        <f t="shared" si="3"/>
        <v>1.9565217391304348</v>
      </c>
    </row>
    <row r="21" spans="4:24" ht="12.75">
      <c r="D21">
        <v>6</v>
      </c>
      <c r="E21">
        <v>0.25</v>
      </c>
      <c r="F21">
        <v>0.3</v>
      </c>
      <c r="G21">
        <f t="shared" si="0"/>
        <v>0.275</v>
      </c>
      <c r="H21">
        <v>4.2</v>
      </c>
      <c r="K21">
        <v>6</v>
      </c>
      <c r="L21">
        <v>0.25</v>
      </c>
      <c r="M21">
        <v>0.45</v>
      </c>
      <c r="N21">
        <f t="shared" si="2"/>
        <v>0.35</v>
      </c>
      <c r="O21">
        <v>250</v>
      </c>
      <c r="P21" s="5">
        <v>0.7594794531939173</v>
      </c>
      <c r="Q21" s="5">
        <v>0.15145897934313082</v>
      </c>
      <c r="S21">
        <v>6</v>
      </c>
      <c r="T21">
        <v>0.25</v>
      </c>
      <c r="U21">
        <v>0.45</v>
      </c>
      <c r="V21">
        <f t="shared" si="1"/>
        <v>0.35</v>
      </c>
      <c r="W21">
        <v>500</v>
      </c>
      <c r="X21" s="4">
        <f t="shared" si="3"/>
        <v>1.4</v>
      </c>
    </row>
    <row r="22" spans="4:24" ht="12.75">
      <c r="D22">
        <v>7</v>
      </c>
      <c r="E22">
        <v>0.3</v>
      </c>
      <c r="F22">
        <v>0.35</v>
      </c>
      <c r="G22">
        <f t="shared" si="0"/>
        <v>0.32499999999999996</v>
      </c>
      <c r="H22">
        <v>4.2</v>
      </c>
      <c r="J22" t="s">
        <v>209</v>
      </c>
      <c r="K22">
        <v>10</v>
      </c>
      <c r="L22">
        <v>0.45</v>
      </c>
      <c r="M22">
        <v>0.6</v>
      </c>
      <c r="N22">
        <f t="shared" si="2"/>
        <v>0.525</v>
      </c>
      <c r="O22">
        <v>250</v>
      </c>
      <c r="R22" t="s">
        <v>215</v>
      </c>
      <c r="S22">
        <v>10</v>
      </c>
      <c r="T22">
        <v>0.45</v>
      </c>
      <c r="U22">
        <v>0.6</v>
      </c>
      <c r="V22">
        <f t="shared" si="1"/>
        <v>0.525</v>
      </c>
      <c r="W22">
        <v>500</v>
      </c>
      <c r="X22" s="4">
        <f t="shared" si="3"/>
        <v>2.1</v>
      </c>
    </row>
    <row r="23" spans="4:24" ht="12.75">
      <c r="D23">
        <v>8</v>
      </c>
      <c r="E23">
        <v>0.35</v>
      </c>
      <c r="F23">
        <v>0.4</v>
      </c>
      <c r="G23">
        <f t="shared" si="0"/>
        <v>0.375</v>
      </c>
      <c r="H23">
        <v>4.3</v>
      </c>
      <c r="K23">
        <v>13</v>
      </c>
      <c r="L23">
        <v>0.6</v>
      </c>
      <c r="M23">
        <v>0.75</v>
      </c>
      <c r="N23">
        <f t="shared" si="2"/>
        <v>0.675</v>
      </c>
      <c r="O23">
        <v>250</v>
      </c>
      <c r="P23" s="5">
        <v>0.5704687295483725</v>
      </c>
      <c r="Q23" s="5">
        <v>0.046737780917309665</v>
      </c>
      <c r="S23">
        <v>13</v>
      </c>
      <c r="T23">
        <v>0.6</v>
      </c>
      <c r="U23">
        <v>0.75</v>
      </c>
      <c r="V23">
        <f t="shared" si="1"/>
        <v>0.675</v>
      </c>
      <c r="W23">
        <v>500</v>
      </c>
      <c r="X23" s="4">
        <f t="shared" si="3"/>
        <v>2.7</v>
      </c>
    </row>
    <row r="24" spans="4:24" ht="12.75">
      <c r="D24">
        <v>9</v>
      </c>
      <c r="E24">
        <v>0.4</v>
      </c>
      <c r="F24">
        <v>0.45</v>
      </c>
      <c r="G24">
        <f t="shared" si="0"/>
        <v>0.42500000000000004</v>
      </c>
      <c r="H24">
        <v>4.1</v>
      </c>
      <c r="J24" t="s">
        <v>209</v>
      </c>
      <c r="K24">
        <v>16</v>
      </c>
      <c r="L24">
        <v>0.75</v>
      </c>
      <c r="M24">
        <v>0.9</v>
      </c>
      <c r="N24">
        <f t="shared" si="2"/>
        <v>0.825</v>
      </c>
      <c r="O24">
        <v>250</v>
      </c>
      <c r="P24" s="5">
        <v>0.6718472085946191</v>
      </c>
      <c r="Q24" s="5">
        <v>0.01925412503367068</v>
      </c>
      <c r="S24">
        <v>16</v>
      </c>
      <c r="T24">
        <v>0.75</v>
      </c>
      <c r="U24">
        <v>0.9</v>
      </c>
      <c r="V24">
        <f t="shared" si="1"/>
        <v>0.825</v>
      </c>
      <c r="W24">
        <v>500</v>
      </c>
      <c r="X24" s="4">
        <f t="shared" si="3"/>
        <v>3.3</v>
      </c>
    </row>
    <row r="25" spans="4:24" ht="12.75">
      <c r="D25">
        <v>10</v>
      </c>
      <c r="E25">
        <v>0.45</v>
      </c>
      <c r="F25">
        <v>0.5</v>
      </c>
      <c r="G25">
        <f t="shared" si="0"/>
        <v>0.475</v>
      </c>
      <c r="H25">
        <v>3.6</v>
      </c>
      <c r="K25">
        <v>19</v>
      </c>
      <c r="L25">
        <v>0.9</v>
      </c>
      <c r="M25">
        <v>1.05</v>
      </c>
      <c r="N25">
        <f t="shared" si="2"/>
        <v>0.9750000000000001</v>
      </c>
      <c r="O25">
        <v>250</v>
      </c>
      <c r="P25" s="5">
        <v>0.3385010232561124</v>
      </c>
      <c r="Q25" s="5">
        <v>0.05332627656361577</v>
      </c>
      <c r="S25">
        <v>19</v>
      </c>
      <c r="T25">
        <v>0.9</v>
      </c>
      <c r="U25">
        <v>1.05</v>
      </c>
      <c r="V25">
        <f t="shared" si="1"/>
        <v>0.9750000000000001</v>
      </c>
      <c r="W25">
        <v>500</v>
      </c>
      <c r="X25" s="4">
        <f t="shared" si="3"/>
        <v>3.9000000000000004</v>
      </c>
    </row>
    <row r="26" spans="4:24" ht="12.75">
      <c r="D26">
        <v>11</v>
      </c>
      <c r="E26">
        <v>0.5</v>
      </c>
      <c r="F26">
        <v>0.55</v>
      </c>
      <c r="G26">
        <f t="shared" si="0"/>
        <v>0.525</v>
      </c>
      <c r="H26">
        <v>4.6</v>
      </c>
      <c r="K26">
        <v>22</v>
      </c>
      <c r="L26">
        <v>1.05</v>
      </c>
      <c r="M26">
        <v>1.2</v>
      </c>
      <c r="N26">
        <f t="shared" si="2"/>
        <v>1.125</v>
      </c>
      <c r="O26">
        <v>252</v>
      </c>
      <c r="P26" s="5">
        <v>0.29149381081699305</v>
      </c>
      <c r="Q26" s="5">
        <v>0.02208268330806157</v>
      </c>
      <c r="S26">
        <v>22</v>
      </c>
      <c r="T26">
        <v>1.05</v>
      </c>
      <c r="U26">
        <v>1.2</v>
      </c>
      <c r="V26">
        <f t="shared" si="1"/>
        <v>1.125</v>
      </c>
      <c r="W26">
        <v>500</v>
      </c>
      <c r="X26" s="4">
        <f t="shared" si="3"/>
        <v>4.464285714285714</v>
      </c>
    </row>
    <row r="27" spans="4:24" ht="12.75">
      <c r="D27">
        <v>12</v>
      </c>
      <c r="E27">
        <v>0.55</v>
      </c>
      <c r="F27">
        <v>0.6</v>
      </c>
      <c r="G27">
        <f t="shared" si="0"/>
        <v>0.575</v>
      </c>
      <c r="H27">
        <v>4.5</v>
      </c>
      <c r="K27">
        <v>25</v>
      </c>
      <c r="L27">
        <v>1.2</v>
      </c>
      <c r="M27">
        <v>1.35</v>
      </c>
      <c r="N27">
        <f t="shared" si="2"/>
        <v>1.275</v>
      </c>
      <c r="O27">
        <v>250</v>
      </c>
      <c r="P27" s="5">
        <v>0.1752644891985963</v>
      </c>
      <c r="Q27" s="5">
        <v>0.022588899819286263</v>
      </c>
      <c r="S27">
        <v>25</v>
      </c>
      <c r="T27">
        <v>1.2</v>
      </c>
      <c r="U27">
        <v>1.35</v>
      </c>
      <c r="V27">
        <f t="shared" si="1"/>
        <v>1.275</v>
      </c>
      <c r="W27">
        <v>500</v>
      </c>
      <c r="X27" s="4">
        <f t="shared" si="3"/>
        <v>5.1</v>
      </c>
    </row>
    <row r="28" spans="4:24" ht="12.75">
      <c r="D28">
        <v>13</v>
      </c>
      <c r="E28">
        <v>0.6</v>
      </c>
      <c r="F28">
        <v>0.65</v>
      </c>
      <c r="G28">
        <f t="shared" si="0"/>
        <v>0.625</v>
      </c>
      <c r="H28">
        <v>4.1</v>
      </c>
      <c r="K28">
        <v>28</v>
      </c>
      <c r="L28">
        <v>1.35</v>
      </c>
      <c r="M28">
        <v>1.4</v>
      </c>
      <c r="N28">
        <f t="shared" si="2"/>
        <v>1.375</v>
      </c>
      <c r="O28">
        <v>120</v>
      </c>
      <c r="P28" s="5">
        <v>0.3794533467126473</v>
      </c>
      <c r="Q28" s="5">
        <v>0.02119514762211722</v>
      </c>
      <c r="S28">
        <v>28</v>
      </c>
      <c r="T28">
        <v>1.35</v>
      </c>
      <c r="U28">
        <v>1.45</v>
      </c>
      <c r="V28">
        <f t="shared" si="1"/>
        <v>1.4</v>
      </c>
      <c r="W28">
        <v>250</v>
      </c>
      <c r="X28" s="4">
        <f t="shared" si="3"/>
        <v>11.666666666666666</v>
      </c>
    </row>
    <row r="29" spans="4:24" ht="12.75">
      <c r="D29">
        <v>14</v>
      </c>
      <c r="E29">
        <v>0.65</v>
      </c>
      <c r="F29">
        <v>0.7</v>
      </c>
      <c r="G29">
        <f t="shared" si="0"/>
        <v>0.675</v>
      </c>
      <c r="H29">
        <v>3.6</v>
      </c>
      <c r="K29">
        <v>29</v>
      </c>
      <c r="L29">
        <v>1.4</v>
      </c>
      <c r="M29">
        <v>1.45</v>
      </c>
      <c r="N29">
        <f t="shared" si="2"/>
        <v>1.4249999999999998</v>
      </c>
      <c r="O29">
        <v>120</v>
      </c>
      <c r="P29" s="5">
        <v>0.22552415889525254</v>
      </c>
      <c r="Q29" s="5">
        <v>0.4676246771248348</v>
      </c>
      <c r="S29">
        <v>30</v>
      </c>
      <c r="T29">
        <v>1.45</v>
      </c>
      <c r="U29">
        <v>1.55</v>
      </c>
      <c r="V29">
        <f t="shared" si="1"/>
        <v>1.5</v>
      </c>
      <c r="W29">
        <v>250</v>
      </c>
      <c r="X29" s="4">
        <f t="shared" si="3"/>
        <v>12.5</v>
      </c>
    </row>
    <row r="30" spans="4:17" ht="12.75">
      <c r="D30">
        <v>15</v>
      </c>
      <c r="E30">
        <v>0.7</v>
      </c>
      <c r="F30">
        <v>0.75</v>
      </c>
      <c r="G30">
        <f t="shared" si="0"/>
        <v>0.725</v>
      </c>
      <c r="H30">
        <v>3.9</v>
      </c>
      <c r="K30">
        <v>30</v>
      </c>
      <c r="L30">
        <v>1.45</v>
      </c>
      <c r="M30">
        <v>1.5</v>
      </c>
      <c r="N30">
        <f t="shared" si="2"/>
        <v>1.475</v>
      </c>
      <c r="O30">
        <v>120</v>
      </c>
      <c r="P30" s="5">
        <v>1.4748564042038745</v>
      </c>
      <c r="Q30" s="5">
        <v>0.29207658089785804</v>
      </c>
    </row>
    <row r="31" spans="4:25" ht="12.75">
      <c r="D31">
        <v>16</v>
      </c>
      <c r="E31">
        <v>0.75</v>
      </c>
      <c r="F31">
        <v>0.8</v>
      </c>
      <c r="G31">
        <f t="shared" si="0"/>
        <v>0.775</v>
      </c>
      <c r="H31">
        <v>3.9</v>
      </c>
      <c r="J31" t="s">
        <v>209</v>
      </c>
      <c r="K31">
        <v>31</v>
      </c>
      <c r="L31">
        <v>1.5</v>
      </c>
      <c r="M31">
        <v>1.55</v>
      </c>
      <c r="N31">
        <f t="shared" si="2"/>
        <v>1.525</v>
      </c>
      <c r="O31">
        <v>120</v>
      </c>
      <c r="P31" s="5">
        <v>24.950847420633497</v>
      </c>
      <c r="Q31" s="5">
        <v>0.030990972516889224</v>
      </c>
      <c r="R31" t="s">
        <v>216</v>
      </c>
      <c r="W31">
        <v>334</v>
      </c>
      <c r="X31">
        <v>6.9</v>
      </c>
      <c r="Y31" t="s">
        <v>218</v>
      </c>
    </row>
    <row r="32" spans="4:10" ht="12.75">
      <c r="D32">
        <v>17</v>
      </c>
      <c r="E32">
        <v>0.8</v>
      </c>
      <c r="F32">
        <v>0.85</v>
      </c>
      <c r="G32">
        <f t="shared" si="0"/>
        <v>0.825</v>
      </c>
      <c r="H32">
        <v>4.2</v>
      </c>
      <c r="J32" t="s">
        <v>209</v>
      </c>
    </row>
    <row r="33" spans="4:18" ht="12.75">
      <c r="D33">
        <v>18</v>
      </c>
      <c r="E33">
        <v>0.85</v>
      </c>
      <c r="F33">
        <v>0.9</v>
      </c>
      <c r="G33">
        <f t="shared" si="0"/>
        <v>0.875</v>
      </c>
      <c r="H33">
        <v>3.9</v>
      </c>
      <c r="J33" t="s">
        <v>209</v>
      </c>
      <c r="O33">
        <v>234</v>
      </c>
      <c r="P33" s="5">
        <v>0.5507305467527538</v>
      </c>
      <c r="Q33" s="5">
        <v>0.1264412969195419</v>
      </c>
      <c r="R33" t="s">
        <v>218</v>
      </c>
    </row>
    <row r="34" spans="4:10" ht="12.75">
      <c r="D34">
        <v>19</v>
      </c>
      <c r="E34">
        <v>0.9</v>
      </c>
      <c r="F34">
        <v>0.95</v>
      </c>
      <c r="G34">
        <f t="shared" si="0"/>
        <v>0.925</v>
      </c>
      <c r="H34">
        <v>3.4</v>
      </c>
      <c r="J34" t="s">
        <v>209</v>
      </c>
    </row>
    <row r="35" spans="4:10" ht="12.75">
      <c r="D35">
        <v>20</v>
      </c>
      <c r="E35">
        <v>0.950000000000001</v>
      </c>
      <c r="F35">
        <v>1</v>
      </c>
      <c r="G35">
        <f t="shared" si="0"/>
        <v>0.9750000000000005</v>
      </c>
      <c r="H35">
        <v>4</v>
      </c>
      <c r="J35" t="s">
        <v>209</v>
      </c>
    </row>
    <row r="36" spans="4:10" ht="12.75">
      <c r="D36">
        <v>21</v>
      </c>
      <c r="E36">
        <v>1</v>
      </c>
      <c r="F36">
        <v>1.05</v>
      </c>
      <c r="G36">
        <f t="shared" si="0"/>
        <v>1.025</v>
      </c>
      <c r="H36">
        <v>3.5</v>
      </c>
      <c r="J36" t="s">
        <v>209</v>
      </c>
    </row>
    <row r="37" spans="4:10" ht="12.75">
      <c r="D37">
        <v>22</v>
      </c>
      <c r="E37">
        <v>1.05</v>
      </c>
      <c r="F37">
        <v>1.1</v>
      </c>
      <c r="G37">
        <f t="shared" si="0"/>
        <v>1.0750000000000002</v>
      </c>
      <c r="H37">
        <v>3.2</v>
      </c>
      <c r="J37" t="s">
        <v>209</v>
      </c>
    </row>
    <row r="38" spans="4:8" ht="12.75">
      <c r="D38">
        <v>23</v>
      </c>
      <c r="E38">
        <v>1.1</v>
      </c>
      <c r="F38">
        <v>1.15</v>
      </c>
      <c r="G38">
        <f t="shared" si="0"/>
        <v>1.125</v>
      </c>
      <c r="H38">
        <v>3.1</v>
      </c>
    </row>
    <row r="39" spans="4:8" ht="12.75">
      <c r="D39">
        <v>24</v>
      </c>
      <c r="E39">
        <v>1.15</v>
      </c>
      <c r="F39">
        <v>1.2</v>
      </c>
      <c r="G39">
        <f t="shared" si="0"/>
        <v>1.1749999999999998</v>
      </c>
      <c r="H39">
        <v>3</v>
      </c>
    </row>
    <row r="40" spans="4:8" ht="12.75">
      <c r="D40">
        <v>25</v>
      </c>
      <c r="E40">
        <v>1.2</v>
      </c>
      <c r="F40">
        <v>1.25</v>
      </c>
      <c r="G40">
        <f t="shared" si="0"/>
        <v>1.225</v>
      </c>
      <c r="H40">
        <v>3</v>
      </c>
    </row>
    <row r="41" spans="4:10" ht="12.75">
      <c r="D41">
        <v>26</v>
      </c>
      <c r="E41">
        <v>1.25</v>
      </c>
      <c r="F41">
        <v>1.3</v>
      </c>
      <c r="G41">
        <f t="shared" si="0"/>
        <v>1.275</v>
      </c>
      <c r="H41">
        <v>2.8</v>
      </c>
      <c r="J41" t="s">
        <v>209</v>
      </c>
    </row>
    <row r="42" spans="4:10" ht="12.75">
      <c r="D42">
        <v>27</v>
      </c>
      <c r="E42">
        <v>1.3</v>
      </c>
      <c r="F42">
        <v>1.35</v>
      </c>
      <c r="G42">
        <f t="shared" si="0"/>
        <v>1.3250000000000002</v>
      </c>
      <c r="H42">
        <v>3.8</v>
      </c>
      <c r="J42" t="s">
        <v>209</v>
      </c>
    </row>
    <row r="43" spans="4:8" ht="12.75">
      <c r="D43">
        <v>28</v>
      </c>
      <c r="E43">
        <v>1.35</v>
      </c>
      <c r="F43">
        <v>1.4</v>
      </c>
      <c r="G43">
        <f t="shared" si="0"/>
        <v>1.375</v>
      </c>
      <c r="H43">
        <v>4</v>
      </c>
    </row>
    <row r="44" spans="4:8" ht="12.75">
      <c r="D44">
        <v>29</v>
      </c>
      <c r="E44">
        <v>1.4</v>
      </c>
      <c r="F44">
        <v>1.45</v>
      </c>
      <c r="G44">
        <f t="shared" si="0"/>
        <v>1.4249999999999998</v>
      </c>
      <c r="H44">
        <v>4.3</v>
      </c>
    </row>
    <row r="45" spans="4:8" ht="12.75">
      <c r="D45">
        <v>30</v>
      </c>
      <c r="E45">
        <v>1.45</v>
      </c>
      <c r="F45">
        <v>1.5</v>
      </c>
      <c r="G45">
        <f t="shared" si="0"/>
        <v>1.475</v>
      </c>
      <c r="H45">
        <v>4.9</v>
      </c>
    </row>
    <row r="46" spans="4:10" ht="12.75">
      <c r="D46">
        <v>31</v>
      </c>
      <c r="E46">
        <v>1.5</v>
      </c>
      <c r="F46">
        <v>1.55</v>
      </c>
      <c r="G46">
        <f>0.5*(E46+F46)</f>
        <v>1.525</v>
      </c>
      <c r="H46">
        <v>6.4</v>
      </c>
      <c r="J46" t="s">
        <v>208</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Y45"/>
  <sheetViews>
    <sheetView zoomScalePageLayoutView="0" workbookViewId="0" topLeftCell="A1">
      <selection activeCell="B4" sqref="B4"/>
    </sheetView>
  </sheetViews>
  <sheetFormatPr defaultColWidth="8.8515625" defaultRowHeight="12.75"/>
  <cols>
    <col min="1" max="1" width="18.57421875" style="0" customWidth="1"/>
    <col min="2" max="2" width="12.421875" style="0" customWidth="1"/>
    <col min="24" max="24" width="9.57421875" style="0" bestFit="1" customWidth="1"/>
  </cols>
  <sheetData>
    <row r="1" spans="1:2" ht="12.75">
      <c r="A1" t="s">
        <v>70</v>
      </c>
      <c r="B1" s="1" t="str">
        <f>"11 June 2010"</f>
        <v>11 June 2010</v>
      </c>
    </row>
    <row r="2" spans="1:2" ht="12.75">
      <c r="A2" t="s">
        <v>71</v>
      </c>
      <c r="B2" t="s">
        <v>79</v>
      </c>
    </row>
    <row r="3" spans="1:2" ht="12.75">
      <c r="A3" t="s">
        <v>72</v>
      </c>
      <c r="B3" t="s">
        <v>192</v>
      </c>
    </row>
    <row r="4" spans="1:2" ht="12.75">
      <c r="A4" t="s">
        <v>73</v>
      </c>
      <c r="B4">
        <v>0.12</v>
      </c>
    </row>
    <row r="5" spans="1:2" ht="12.75">
      <c r="A5" t="s">
        <v>74</v>
      </c>
      <c r="B5" t="s">
        <v>180</v>
      </c>
    </row>
    <row r="6" spans="1:2" ht="12.75">
      <c r="A6" t="s">
        <v>75</v>
      </c>
      <c r="B6" t="s">
        <v>179</v>
      </c>
    </row>
    <row r="7" spans="1:2" ht="12.75">
      <c r="A7" t="s">
        <v>76</v>
      </c>
      <c r="B7" t="s">
        <v>181</v>
      </c>
    </row>
    <row r="8" spans="1:2" ht="12.75">
      <c r="A8" t="s">
        <v>77</v>
      </c>
      <c r="B8" t="s">
        <v>206</v>
      </c>
    </row>
    <row r="9" spans="1:2" ht="12.75">
      <c r="A9" t="s">
        <v>78</v>
      </c>
      <c r="B9" t="s">
        <v>125</v>
      </c>
    </row>
    <row r="10" spans="1:2" ht="12.75">
      <c r="A10" t="s">
        <v>81</v>
      </c>
      <c r="B10" t="s">
        <v>204</v>
      </c>
    </row>
    <row r="14" spans="1:11" ht="12.75">
      <c r="A14" s="2" t="s">
        <v>82</v>
      </c>
      <c r="B14" s="2"/>
      <c r="C14" s="2"/>
      <c r="D14" s="2"/>
      <c r="E14" s="2"/>
      <c r="F14" s="2"/>
      <c r="G14" s="2"/>
      <c r="H14" s="2"/>
      <c r="I14" s="2"/>
      <c r="J14" s="2"/>
      <c r="K14" s="2"/>
    </row>
    <row r="15" spans="1:25"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c r="R15" s="2" t="s">
        <v>85</v>
      </c>
      <c r="T15" s="2" t="s">
        <v>86</v>
      </c>
      <c r="U15" s="2" t="s">
        <v>87</v>
      </c>
      <c r="V15" s="2" t="s">
        <v>88</v>
      </c>
      <c r="W15" s="2" t="s">
        <v>135</v>
      </c>
      <c r="X15" s="2" t="s">
        <v>220</v>
      </c>
      <c r="Y15" s="2" t="s">
        <v>85</v>
      </c>
    </row>
    <row r="16" spans="4:24" ht="12.75">
      <c r="D16">
        <v>1</v>
      </c>
      <c r="E16">
        <v>0</v>
      </c>
      <c r="F16">
        <v>0.05</v>
      </c>
      <c r="G16">
        <f aca="true" t="shared" si="0" ref="G16:G24">0.5*(E16+F16)</f>
        <v>0.025</v>
      </c>
      <c r="H16">
        <v>0.2</v>
      </c>
      <c r="J16" t="s">
        <v>183</v>
      </c>
      <c r="K16">
        <v>1</v>
      </c>
      <c r="L16">
        <v>0</v>
      </c>
      <c r="M16">
        <v>0.05</v>
      </c>
      <c r="N16">
        <f>0.5*(L16+M16)</f>
        <v>0.025</v>
      </c>
      <c r="O16">
        <v>145</v>
      </c>
      <c r="P16" s="5">
        <v>0.1392398747859031</v>
      </c>
      <c r="Q16" s="5">
        <v>0.07129666879376843</v>
      </c>
      <c r="R16" t="s">
        <v>205</v>
      </c>
      <c r="S16">
        <v>1</v>
      </c>
      <c r="T16">
        <v>0</v>
      </c>
      <c r="U16">
        <v>0.05</v>
      </c>
      <c r="V16">
        <f aca="true" t="shared" si="1" ref="V16:V31">0.5*(T16+U16)</f>
        <v>0.025</v>
      </c>
      <c r="W16">
        <v>142</v>
      </c>
      <c r="X16" s="4">
        <v>7.746478873239446</v>
      </c>
    </row>
    <row r="17" spans="4:24" ht="12.75">
      <c r="D17">
        <v>2</v>
      </c>
      <c r="E17">
        <v>0.05</v>
      </c>
      <c r="F17">
        <v>0.1</v>
      </c>
      <c r="G17">
        <f t="shared" si="0"/>
        <v>0.07500000000000001</v>
      </c>
      <c r="H17">
        <v>0.5</v>
      </c>
      <c r="K17">
        <v>2</v>
      </c>
      <c r="L17">
        <v>0.05</v>
      </c>
      <c r="M17">
        <v>0.1</v>
      </c>
      <c r="N17">
        <f aca="true" t="shared" si="2" ref="N17:N22">0.5*(L17+M17)</f>
        <v>0.07500000000000001</v>
      </c>
      <c r="O17">
        <v>152</v>
      </c>
      <c r="P17" s="5">
        <v>0.35326465992364137</v>
      </c>
      <c r="Q17" s="5">
        <v>0.08761275952102968</v>
      </c>
      <c r="R17" t="s">
        <v>205</v>
      </c>
      <c r="S17">
        <v>2</v>
      </c>
      <c r="T17">
        <v>0.05</v>
      </c>
      <c r="U17">
        <v>0.1</v>
      </c>
      <c r="V17">
        <f t="shared" si="1"/>
        <v>0.07500000000000001</v>
      </c>
      <c r="W17">
        <v>122</v>
      </c>
      <c r="X17" s="4">
        <v>13.606557377049153</v>
      </c>
    </row>
    <row r="18" spans="4:24" ht="12.75">
      <c r="D18">
        <v>3</v>
      </c>
      <c r="E18">
        <v>0.1</v>
      </c>
      <c r="F18">
        <v>0.15</v>
      </c>
      <c r="G18">
        <f t="shared" si="0"/>
        <v>0.125</v>
      </c>
      <c r="H18">
        <v>0.7</v>
      </c>
      <c r="K18">
        <v>3</v>
      </c>
      <c r="L18">
        <v>0.1</v>
      </c>
      <c r="M18">
        <v>0.15</v>
      </c>
      <c r="N18">
        <f t="shared" si="2"/>
        <v>0.125</v>
      </c>
      <c r="O18">
        <v>60</v>
      </c>
      <c r="P18" s="5">
        <v>6.565258847839576</v>
      </c>
      <c r="Q18" s="5">
        <v>2.1412447437464395</v>
      </c>
      <c r="S18">
        <v>3</v>
      </c>
      <c r="T18">
        <v>0.1</v>
      </c>
      <c r="U18">
        <v>0.15</v>
      </c>
      <c r="V18">
        <f t="shared" si="1"/>
        <v>0.125</v>
      </c>
      <c r="W18">
        <v>150</v>
      </c>
      <c r="X18" s="4">
        <v>56.93333333333333</v>
      </c>
    </row>
    <row r="19" spans="4:24" ht="12.75">
      <c r="D19">
        <v>4</v>
      </c>
      <c r="E19">
        <v>0.15</v>
      </c>
      <c r="F19">
        <v>0.2</v>
      </c>
      <c r="G19">
        <f t="shared" si="0"/>
        <v>0.175</v>
      </c>
      <c r="H19">
        <v>2.3</v>
      </c>
      <c r="K19">
        <v>4</v>
      </c>
      <c r="L19">
        <v>0.15</v>
      </c>
      <c r="M19">
        <v>0.2</v>
      </c>
      <c r="N19">
        <f t="shared" si="2"/>
        <v>0.175</v>
      </c>
      <c r="O19">
        <v>7</v>
      </c>
      <c r="P19" s="5">
        <v>10.861979897812164</v>
      </c>
      <c r="Q19" s="5">
        <v>4.715312734948294</v>
      </c>
      <c r="S19">
        <v>4</v>
      </c>
      <c r="T19">
        <v>0.15</v>
      </c>
      <c r="U19">
        <v>0.2</v>
      </c>
      <c r="V19">
        <f t="shared" si="1"/>
        <v>0.175</v>
      </c>
      <c r="W19">
        <v>80</v>
      </c>
      <c r="X19" s="4">
        <v>141.75000000000006</v>
      </c>
    </row>
    <row r="20" spans="4:24" ht="12.75">
      <c r="D20">
        <v>5</v>
      </c>
      <c r="E20">
        <v>0.2</v>
      </c>
      <c r="F20">
        <v>0.25</v>
      </c>
      <c r="G20">
        <f t="shared" si="0"/>
        <v>0.225</v>
      </c>
      <c r="H20">
        <v>3</v>
      </c>
      <c r="K20">
        <v>5</v>
      </c>
      <c r="L20">
        <v>0.2</v>
      </c>
      <c r="M20">
        <v>0.25</v>
      </c>
      <c r="N20">
        <f t="shared" si="2"/>
        <v>0.225</v>
      </c>
      <c r="O20">
        <v>80</v>
      </c>
      <c r="P20" s="5">
        <v>4.429938835442462</v>
      </c>
      <c r="Q20" s="5">
        <v>-1.3176967130235642</v>
      </c>
      <c r="S20">
        <v>5</v>
      </c>
      <c r="T20">
        <v>0.2</v>
      </c>
      <c r="U20">
        <v>0.25</v>
      </c>
      <c r="V20">
        <f t="shared" si="1"/>
        <v>0.225</v>
      </c>
      <c r="W20">
        <v>174</v>
      </c>
      <c r="X20" s="4">
        <v>25.45977011494253</v>
      </c>
    </row>
    <row r="21" spans="4:24" ht="12.75">
      <c r="D21">
        <v>6</v>
      </c>
      <c r="E21">
        <v>0.25</v>
      </c>
      <c r="F21">
        <v>0.3</v>
      </c>
      <c r="G21">
        <f t="shared" si="0"/>
        <v>0.275</v>
      </c>
      <c r="H21">
        <v>4.3</v>
      </c>
      <c r="K21">
        <v>6</v>
      </c>
      <c r="L21">
        <v>0.25</v>
      </c>
      <c r="M21">
        <v>0.3</v>
      </c>
      <c r="N21">
        <f t="shared" si="2"/>
        <v>0.275</v>
      </c>
      <c r="O21">
        <v>110</v>
      </c>
      <c r="P21" s="5">
        <v>1.1207867290551947</v>
      </c>
      <c r="Q21" s="5">
        <v>-0.02873880265779078</v>
      </c>
      <c r="S21">
        <v>6</v>
      </c>
      <c r="T21">
        <v>0.25</v>
      </c>
      <c r="U21">
        <v>0.3</v>
      </c>
      <c r="V21">
        <f t="shared" si="1"/>
        <v>0.275</v>
      </c>
      <c r="W21">
        <v>240</v>
      </c>
      <c r="X21" s="4">
        <v>4.666666666666656</v>
      </c>
    </row>
    <row r="22" spans="4:24" ht="12.75">
      <c r="D22">
        <v>7</v>
      </c>
      <c r="E22">
        <v>0.3</v>
      </c>
      <c r="F22">
        <v>0.35</v>
      </c>
      <c r="G22">
        <f t="shared" si="0"/>
        <v>0.32499999999999996</v>
      </c>
      <c r="H22">
        <v>4.5</v>
      </c>
      <c r="K22">
        <v>7</v>
      </c>
      <c r="L22">
        <v>0.3</v>
      </c>
      <c r="M22">
        <v>0.4</v>
      </c>
      <c r="N22">
        <f t="shared" si="2"/>
        <v>0.35</v>
      </c>
      <c r="O22">
        <v>165</v>
      </c>
      <c r="P22" s="5">
        <v>1.5776928172066154</v>
      </c>
      <c r="Q22" s="5">
        <v>-0.11071263464893463</v>
      </c>
      <c r="S22">
        <v>7</v>
      </c>
      <c r="T22">
        <v>0.3</v>
      </c>
      <c r="U22">
        <v>0.4</v>
      </c>
      <c r="V22">
        <f t="shared" si="1"/>
        <v>0.35</v>
      </c>
      <c r="W22">
        <v>480</v>
      </c>
      <c r="X22" s="4">
        <v>3.229166666666661</v>
      </c>
    </row>
    <row r="23" spans="4:24" ht="12.75">
      <c r="D23">
        <v>8</v>
      </c>
      <c r="E23">
        <v>0.35</v>
      </c>
      <c r="F23">
        <v>0.4</v>
      </c>
      <c r="G23">
        <f t="shared" si="0"/>
        <v>0.375</v>
      </c>
      <c r="H23">
        <v>4.6</v>
      </c>
      <c r="K23">
        <v>9</v>
      </c>
      <c r="L23">
        <v>0.4</v>
      </c>
      <c r="M23">
        <v>0.6</v>
      </c>
      <c r="N23">
        <f aca="true" t="shared" si="3" ref="N23:N33">0.5*(L23+M23)</f>
        <v>0.5</v>
      </c>
      <c r="O23">
        <v>258</v>
      </c>
      <c r="P23" s="5">
        <v>0.9890096004708754</v>
      </c>
      <c r="Q23" s="5">
        <v>0.053000490685956636</v>
      </c>
      <c r="S23">
        <v>9</v>
      </c>
      <c r="T23">
        <v>0.4</v>
      </c>
      <c r="U23">
        <v>0.6</v>
      </c>
      <c r="V23">
        <f t="shared" si="1"/>
        <v>0.5</v>
      </c>
      <c r="W23">
        <v>622</v>
      </c>
      <c r="X23" s="4">
        <v>2.379421221864958</v>
      </c>
    </row>
    <row r="24" spans="4:24" ht="12.75">
      <c r="D24">
        <v>9</v>
      </c>
      <c r="E24">
        <v>0.4</v>
      </c>
      <c r="F24">
        <v>0.45</v>
      </c>
      <c r="G24">
        <f t="shared" si="0"/>
        <v>0.42500000000000004</v>
      </c>
      <c r="H24">
        <v>4.5</v>
      </c>
      <c r="K24">
        <v>13</v>
      </c>
      <c r="L24">
        <v>0.6</v>
      </c>
      <c r="M24">
        <v>0.8</v>
      </c>
      <c r="N24">
        <f t="shared" si="3"/>
        <v>0.7</v>
      </c>
      <c r="O24">
        <v>250</v>
      </c>
      <c r="P24" s="5">
        <v>1.1151632695087157</v>
      </c>
      <c r="Q24" s="5">
        <v>0.07103337930904685</v>
      </c>
      <c r="S24">
        <v>13</v>
      </c>
      <c r="T24">
        <v>0.6</v>
      </c>
      <c r="U24">
        <v>0.8</v>
      </c>
      <c r="V24">
        <f t="shared" si="1"/>
        <v>0.7</v>
      </c>
      <c r="W24">
        <v>752</v>
      </c>
      <c r="X24" s="4">
        <v>1.7819148936170164</v>
      </c>
    </row>
    <row r="25" spans="4:24" ht="12.75">
      <c r="D25">
        <v>10</v>
      </c>
      <c r="E25">
        <v>0.45</v>
      </c>
      <c r="F25">
        <v>0.5</v>
      </c>
      <c r="G25">
        <f aca="true" t="shared" si="4" ref="G25:G45">0.5*(E25+F25)</f>
        <v>0.475</v>
      </c>
      <c r="H25">
        <v>3.3</v>
      </c>
      <c r="K25">
        <v>17</v>
      </c>
      <c r="L25">
        <v>0.8</v>
      </c>
      <c r="M25">
        <v>0.95</v>
      </c>
      <c r="N25">
        <f t="shared" si="3"/>
        <v>0.875</v>
      </c>
      <c r="O25">
        <v>252</v>
      </c>
      <c r="P25" s="5">
        <v>0.5113926505561283</v>
      </c>
      <c r="Q25" s="5">
        <v>-0.04020319036003496</v>
      </c>
      <c r="R25" t="s">
        <v>205</v>
      </c>
      <c r="S25">
        <v>17</v>
      </c>
      <c r="T25">
        <v>0.8</v>
      </c>
      <c r="U25">
        <v>0.95</v>
      </c>
      <c r="V25">
        <f t="shared" si="1"/>
        <v>0.875</v>
      </c>
      <c r="W25">
        <v>750</v>
      </c>
      <c r="X25" s="4">
        <v>1.6933333333333278</v>
      </c>
    </row>
    <row r="26" spans="4:24" ht="12.75">
      <c r="D26">
        <v>11</v>
      </c>
      <c r="E26">
        <v>0.5</v>
      </c>
      <c r="F26">
        <v>0.55</v>
      </c>
      <c r="G26">
        <f t="shared" si="4"/>
        <v>0.525</v>
      </c>
      <c r="H26">
        <v>3.9</v>
      </c>
      <c r="K26">
        <v>20</v>
      </c>
      <c r="L26">
        <v>0.95</v>
      </c>
      <c r="M26">
        <v>1.1</v>
      </c>
      <c r="N26">
        <f t="shared" si="3"/>
        <v>1.025</v>
      </c>
      <c r="O26">
        <v>250</v>
      </c>
      <c r="P26" s="5">
        <v>1.8127846676913641</v>
      </c>
      <c r="Q26" s="5">
        <v>0.07726017175023844</v>
      </c>
      <c r="S26">
        <v>20</v>
      </c>
      <c r="T26">
        <v>0.95</v>
      </c>
      <c r="U26">
        <v>1.1</v>
      </c>
      <c r="V26">
        <f t="shared" si="1"/>
        <v>1.025</v>
      </c>
      <c r="W26">
        <v>742</v>
      </c>
      <c r="X26" s="4">
        <v>1.940700808625334</v>
      </c>
    </row>
    <row r="27" spans="4:24" ht="12.75">
      <c r="D27">
        <v>12</v>
      </c>
      <c r="E27">
        <v>0.55</v>
      </c>
      <c r="F27">
        <v>0.6</v>
      </c>
      <c r="G27">
        <f t="shared" si="4"/>
        <v>0.575</v>
      </c>
      <c r="H27">
        <v>4.6</v>
      </c>
      <c r="K27">
        <v>23</v>
      </c>
      <c r="L27">
        <v>1.1</v>
      </c>
      <c r="M27">
        <v>1.2</v>
      </c>
      <c r="N27">
        <f t="shared" si="3"/>
        <v>1.15</v>
      </c>
      <c r="O27">
        <v>320</v>
      </c>
      <c r="P27" s="5">
        <v>1.2954215079399927</v>
      </c>
      <c r="Q27" s="5">
        <v>-0.16953573549564915</v>
      </c>
      <c r="R27" t="s">
        <v>205</v>
      </c>
      <c r="S27">
        <v>23</v>
      </c>
      <c r="T27">
        <v>1.1</v>
      </c>
      <c r="U27">
        <v>1.2</v>
      </c>
      <c r="V27">
        <f t="shared" si="1"/>
        <v>1.15</v>
      </c>
      <c r="W27">
        <v>364</v>
      </c>
      <c r="X27" s="4">
        <v>2.0604395604395602</v>
      </c>
    </row>
    <row r="28" spans="4:24" ht="12.75">
      <c r="D28">
        <v>13</v>
      </c>
      <c r="E28">
        <v>0.6</v>
      </c>
      <c r="F28">
        <v>0.65</v>
      </c>
      <c r="G28">
        <f t="shared" si="4"/>
        <v>0.625</v>
      </c>
      <c r="H28">
        <v>4.3</v>
      </c>
      <c r="K28">
        <v>25</v>
      </c>
      <c r="L28">
        <v>1.2</v>
      </c>
      <c r="M28">
        <v>1.25</v>
      </c>
      <c r="N28">
        <f t="shared" si="3"/>
        <v>1.225</v>
      </c>
      <c r="O28">
        <v>184</v>
      </c>
      <c r="P28" s="5">
        <v>0.8217857549806307</v>
      </c>
      <c r="Q28" s="5">
        <v>0.004259975413874815</v>
      </c>
      <c r="S28">
        <v>25</v>
      </c>
      <c r="T28">
        <v>1.2</v>
      </c>
      <c r="U28">
        <v>1.25</v>
      </c>
      <c r="V28">
        <f t="shared" si="1"/>
        <v>1.225</v>
      </c>
      <c r="W28">
        <v>151</v>
      </c>
      <c r="X28" s="4">
        <v>1.9205298013244976</v>
      </c>
    </row>
    <row r="29" spans="4:24" ht="12.75">
      <c r="D29">
        <v>14</v>
      </c>
      <c r="E29">
        <v>0.65</v>
      </c>
      <c r="F29">
        <v>0.7</v>
      </c>
      <c r="G29">
        <f t="shared" si="4"/>
        <v>0.675</v>
      </c>
      <c r="H29">
        <v>4</v>
      </c>
      <c r="K29">
        <v>26</v>
      </c>
      <c r="L29">
        <v>1.25</v>
      </c>
      <c r="M29">
        <v>1.3</v>
      </c>
      <c r="N29">
        <f t="shared" si="3"/>
        <v>1.275</v>
      </c>
      <c r="O29">
        <v>132</v>
      </c>
      <c r="P29" s="5">
        <v>0.5955399866930912</v>
      </c>
      <c r="Q29" s="5">
        <v>0.04159293460950772</v>
      </c>
      <c r="R29" t="s">
        <v>205</v>
      </c>
      <c r="S29">
        <v>26</v>
      </c>
      <c r="T29">
        <v>1.25</v>
      </c>
      <c r="U29">
        <v>1.3</v>
      </c>
      <c r="V29">
        <f t="shared" si="1"/>
        <v>1.275</v>
      </c>
      <c r="W29">
        <v>183</v>
      </c>
      <c r="X29" s="4">
        <v>5.027322404371555</v>
      </c>
    </row>
    <row r="30" spans="4:24" ht="12.75">
      <c r="D30">
        <v>15</v>
      </c>
      <c r="E30">
        <v>0.7</v>
      </c>
      <c r="F30">
        <v>0.75</v>
      </c>
      <c r="G30">
        <f t="shared" si="4"/>
        <v>0.725</v>
      </c>
      <c r="H30">
        <v>4.3</v>
      </c>
      <c r="K30">
        <v>27</v>
      </c>
      <c r="L30">
        <v>1.3</v>
      </c>
      <c r="M30">
        <v>1.35</v>
      </c>
      <c r="N30">
        <f t="shared" si="3"/>
        <v>1.3250000000000002</v>
      </c>
      <c r="O30">
        <v>130</v>
      </c>
      <c r="P30" s="5">
        <v>0.8987922523004938</v>
      </c>
      <c r="Q30" s="5">
        <v>-0.31580472917626556</v>
      </c>
      <c r="S30">
        <v>27</v>
      </c>
      <c r="T30">
        <v>1.3</v>
      </c>
      <c r="U30">
        <v>1.45</v>
      </c>
      <c r="V30">
        <f t="shared" si="1"/>
        <v>1.375</v>
      </c>
      <c r="W30">
        <v>628</v>
      </c>
      <c r="X30" s="4">
        <v>2.372611464968156</v>
      </c>
    </row>
    <row r="31" spans="4:24" ht="12.75">
      <c r="D31">
        <v>16</v>
      </c>
      <c r="E31">
        <v>0.75</v>
      </c>
      <c r="F31">
        <v>0.8</v>
      </c>
      <c r="G31">
        <f t="shared" si="4"/>
        <v>0.775</v>
      </c>
      <c r="H31">
        <v>4.8</v>
      </c>
      <c r="K31">
        <v>28</v>
      </c>
      <c r="L31">
        <v>1.35</v>
      </c>
      <c r="M31">
        <v>1.4</v>
      </c>
      <c r="N31">
        <f t="shared" si="3"/>
        <v>1.375</v>
      </c>
      <c r="O31">
        <v>130</v>
      </c>
      <c r="P31" s="5">
        <v>0.8888791024589441</v>
      </c>
      <c r="Q31" s="5">
        <v>0.10266152949701023</v>
      </c>
      <c r="S31">
        <v>30</v>
      </c>
      <c r="T31">
        <v>1.45</v>
      </c>
      <c r="U31">
        <v>1.5</v>
      </c>
      <c r="V31">
        <f t="shared" si="1"/>
        <v>1.475</v>
      </c>
      <c r="W31">
        <v>120</v>
      </c>
      <c r="X31" s="4">
        <v>15.083333333333352</v>
      </c>
    </row>
    <row r="32" spans="4:18" ht="12.75">
      <c r="D32">
        <v>17</v>
      </c>
      <c r="E32">
        <v>0.8</v>
      </c>
      <c r="F32">
        <v>0.85</v>
      </c>
      <c r="G32">
        <f t="shared" si="4"/>
        <v>0.825</v>
      </c>
      <c r="H32">
        <v>5</v>
      </c>
      <c r="K32">
        <v>29</v>
      </c>
      <c r="L32">
        <v>1.4</v>
      </c>
      <c r="M32">
        <v>1.45</v>
      </c>
      <c r="N32">
        <f t="shared" si="3"/>
        <v>1.4249999999999998</v>
      </c>
      <c r="O32">
        <v>132</v>
      </c>
      <c r="P32" s="5">
        <v>23.984315311082412</v>
      </c>
      <c r="Q32" s="5">
        <v>5.724062694301255</v>
      </c>
      <c r="R32" t="s">
        <v>216</v>
      </c>
    </row>
    <row r="33" spans="4:18" ht="12.75">
      <c r="D33">
        <v>18</v>
      </c>
      <c r="E33">
        <v>0.85</v>
      </c>
      <c r="F33">
        <v>0.9</v>
      </c>
      <c r="G33">
        <f t="shared" si="4"/>
        <v>0.875</v>
      </c>
      <c r="H33">
        <v>4.8</v>
      </c>
      <c r="K33">
        <v>30</v>
      </c>
      <c r="L33">
        <v>1.45</v>
      </c>
      <c r="M33">
        <v>1.5</v>
      </c>
      <c r="N33">
        <f t="shared" si="3"/>
        <v>1.475</v>
      </c>
      <c r="O33">
        <v>76</v>
      </c>
      <c r="P33" s="5">
        <v>4.521787647022609</v>
      </c>
      <c r="Q33" s="5">
        <v>0.16409213428388172</v>
      </c>
      <c r="R33" t="s">
        <v>205</v>
      </c>
    </row>
    <row r="34" spans="4:8" ht="12.75">
      <c r="D34">
        <v>19</v>
      </c>
      <c r="E34">
        <v>0.9</v>
      </c>
      <c r="F34">
        <v>0.95</v>
      </c>
      <c r="G34">
        <f t="shared" si="4"/>
        <v>0.925</v>
      </c>
      <c r="H34">
        <v>5</v>
      </c>
    </row>
    <row r="35" spans="4:8" ht="12.75">
      <c r="D35">
        <v>20</v>
      </c>
      <c r="E35">
        <v>0.950000000000001</v>
      </c>
      <c r="F35">
        <v>1</v>
      </c>
      <c r="G35">
        <f t="shared" si="4"/>
        <v>0.9750000000000005</v>
      </c>
      <c r="H35">
        <v>4.9</v>
      </c>
    </row>
    <row r="36" spans="4:8" ht="12.75">
      <c r="D36">
        <v>21</v>
      </c>
      <c r="E36">
        <v>1</v>
      </c>
      <c r="F36">
        <v>1.05</v>
      </c>
      <c r="G36">
        <f t="shared" si="4"/>
        <v>1.025</v>
      </c>
      <c r="H36">
        <v>4.9</v>
      </c>
    </row>
    <row r="37" spans="4:8" ht="12.75">
      <c r="D37">
        <v>22</v>
      </c>
      <c r="E37">
        <v>1.05</v>
      </c>
      <c r="F37">
        <v>1.1</v>
      </c>
      <c r="G37">
        <f t="shared" si="4"/>
        <v>1.0750000000000002</v>
      </c>
      <c r="H37">
        <v>4.4</v>
      </c>
    </row>
    <row r="38" spans="4:8" ht="12.75">
      <c r="D38">
        <v>23</v>
      </c>
      <c r="E38">
        <v>1.1</v>
      </c>
      <c r="F38">
        <v>1.15</v>
      </c>
      <c r="G38">
        <f t="shared" si="4"/>
        <v>1.125</v>
      </c>
      <c r="H38">
        <v>4</v>
      </c>
    </row>
    <row r="39" spans="4:8" ht="12.75">
      <c r="D39">
        <v>24</v>
      </c>
      <c r="E39">
        <v>1.15</v>
      </c>
      <c r="F39">
        <v>1.2</v>
      </c>
      <c r="G39">
        <f t="shared" si="4"/>
        <v>1.1749999999999998</v>
      </c>
      <c r="H39">
        <v>4.4</v>
      </c>
    </row>
    <row r="40" spans="4:8" ht="12.75">
      <c r="D40">
        <v>25</v>
      </c>
      <c r="E40">
        <v>1.2</v>
      </c>
      <c r="F40">
        <v>1.25</v>
      </c>
      <c r="G40">
        <f t="shared" si="4"/>
        <v>1.225</v>
      </c>
      <c r="H40">
        <v>4.3</v>
      </c>
    </row>
    <row r="41" spans="4:8" ht="12.75">
      <c r="D41">
        <v>26</v>
      </c>
      <c r="E41">
        <v>1.25</v>
      </c>
      <c r="F41">
        <v>1.3</v>
      </c>
      <c r="G41">
        <f t="shared" si="4"/>
        <v>1.275</v>
      </c>
      <c r="H41">
        <v>4.3</v>
      </c>
    </row>
    <row r="42" spans="4:8" ht="12.75">
      <c r="D42">
        <v>27</v>
      </c>
      <c r="E42">
        <v>1.3</v>
      </c>
      <c r="F42">
        <v>1.35</v>
      </c>
      <c r="G42">
        <f t="shared" si="4"/>
        <v>1.3250000000000002</v>
      </c>
      <c r="H42">
        <v>4.7</v>
      </c>
    </row>
    <row r="43" spans="4:8" ht="12.75">
      <c r="D43">
        <v>28</v>
      </c>
      <c r="E43">
        <v>1.35</v>
      </c>
      <c r="F43">
        <v>1.4</v>
      </c>
      <c r="G43">
        <f t="shared" si="4"/>
        <v>1.375</v>
      </c>
      <c r="H43">
        <v>5.2</v>
      </c>
    </row>
    <row r="44" spans="4:8" ht="12.75">
      <c r="D44">
        <v>29</v>
      </c>
      <c r="E44">
        <v>1.4</v>
      </c>
      <c r="F44">
        <v>1.45</v>
      </c>
      <c r="G44">
        <f t="shared" si="4"/>
        <v>1.4249999999999998</v>
      </c>
      <c r="H44">
        <v>5.5</v>
      </c>
    </row>
    <row r="45" spans="4:8" ht="12.75">
      <c r="D45">
        <v>30</v>
      </c>
      <c r="E45">
        <v>1.45</v>
      </c>
      <c r="F45">
        <v>1.5</v>
      </c>
      <c r="G45">
        <f t="shared" si="4"/>
        <v>1.475</v>
      </c>
      <c r="H45">
        <v>5.7</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X24"/>
  <sheetViews>
    <sheetView zoomScalePageLayoutView="0" workbookViewId="0" topLeftCell="A1">
      <selection activeCell="C4" sqref="C4"/>
    </sheetView>
  </sheetViews>
  <sheetFormatPr defaultColWidth="8.8515625" defaultRowHeight="12.75"/>
  <cols>
    <col min="1" max="1" width="18.57421875" style="0" customWidth="1"/>
    <col min="2" max="2" width="12.421875" style="0" customWidth="1"/>
  </cols>
  <sheetData>
    <row r="1" spans="1:2" ht="12.75">
      <c r="A1" t="s">
        <v>70</v>
      </c>
      <c r="B1" s="1" t="str">
        <f>"11 June 2010"</f>
        <v>11 June 2010</v>
      </c>
    </row>
    <row r="2" spans="1:2" ht="12.75">
      <c r="A2" t="s">
        <v>71</v>
      </c>
      <c r="B2" t="s">
        <v>79</v>
      </c>
    </row>
    <row r="3" spans="1:2" ht="12.75">
      <c r="A3" t="s">
        <v>72</v>
      </c>
      <c r="B3" t="s">
        <v>192</v>
      </c>
    </row>
    <row r="4" spans="1:2" ht="12.75">
      <c r="A4" t="s">
        <v>73</v>
      </c>
      <c r="B4">
        <v>0.05</v>
      </c>
    </row>
    <row r="5" spans="1:2" ht="12.75">
      <c r="A5" t="s">
        <v>74</v>
      </c>
      <c r="B5" t="s">
        <v>180</v>
      </c>
    </row>
    <row r="6" spans="1:2" ht="12.75">
      <c r="A6" t="s">
        <v>75</v>
      </c>
      <c r="B6" t="s">
        <v>179</v>
      </c>
    </row>
    <row r="7" spans="1:2" ht="12.75">
      <c r="A7" t="s">
        <v>76</v>
      </c>
      <c r="B7" t="s">
        <v>181</v>
      </c>
    </row>
    <row r="8" spans="1:2" ht="12.75">
      <c r="A8" t="s">
        <v>77</v>
      </c>
      <c r="B8" t="s">
        <v>191</v>
      </c>
    </row>
    <row r="9" spans="1:2" ht="12.75">
      <c r="A9" t="s">
        <v>78</v>
      </c>
      <c r="B9" t="s">
        <v>125</v>
      </c>
    </row>
    <row r="10" spans="1:2" ht="12.75">
      <c r="A10" t="s">
        <v>81</v>
      </c>
      <c r="B10" t="s">
        <v>187</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220</v>
      </c>
      <c r="X15" s="2" t="s">
        <v>85</v>
      </c>
    </row>
    <row r="16" spans="4:23" ht="12.75">
      <c r="D16">
        <v>1</v>
      </c>
      <c r="E16">
        <v>0</v>
      </c>
      <c r="F16">
        <v>0.05</v>
      </c>
      <c r="G16">
        <f aca="true" t="shared" si="0" ref="G16:G24">0.5*(E16+F16)</f>
        <v>0.025</v>
      </c>
      <c r="H16">
        <v>0.3</v>
      </c>
      <c r="J16" t="s">
        <v>183</v>
      </c>
      <c r="R16">
        <v>1</v>
      </c>
      <c r="S16">
        <v>0</v>
      </c>
      <c r="T16">
        <v>0.05</v>
      </c>
      <c r="U16">
        <f>0.5*(S16+T16)</f>
        <v>0.025</v>
      </c>
      <c r="V16">
        <v>310</v>
      </c>
      <c r="W16" s="4">
        <v>2.161290322580651</v>
      </c>
    </row>
    <row r="17" spans="4:23" ht="12.75">
      <c r="D17">
        <v>2</v>
      </c>
      <c r="E17">
        <v>0.05</v>
      </c>
      <c r="F17">
        <v>0.1</v>
      </c>
      <c r="G17">
        <f t="shared" si="0"/>
        <v>0.07500000000000001</v>
      </c>
      <c r="H17">
        <v>1.7</v>
      </c>
      <c r="J17" t="s">
        <v>182</v>
      </c>
      <c r="R17">
        <v>2</v>
      </c>
      <c r="S17">
        <v>0.05</v>
      </c>
      <c r="T17">
        <v>0.1</v>
      </c>
      <c r="U17">
        <f aca="true" t="shared" si="1" ref="U17:U24">0.5*(S17+T17)</f>
        <v>0.07500000000000001</v>
      </c>
      <c r="V17">
        <v>226</v>
      </c>
      <c r="W17" s="4">
        <v>39.336283185840706</v>
      </c>
    </row>
    <row r="18" spans="4:23" ht="12.75">
      <c r="D18">
        <v>3</v>
      </c>
      <c r="E18">
        <v>0.1</v>
      </c>
      <c r="F18">
        <v>0.15</v>
      </c>
      <c r="G18">
        <f t="shared" si="0"/>
        <v>0.125</v>
      </c>
      <c r="H18">
        <v>3.1</v>
      </c>
      <c r="R18">
        <v>3</v>
      </c>
      <c r="S18">
        <v>0.1</v>
      </c>
      <c r="T18">
        <v>0.15</v>
      </c>
      <c r="U18">
        <f t="shared" si="1"/>
        <v>0.125</v>
      </c>
      <c r="V18">
        <v>201</v>
      </c>
      <c r="W18" s="4">
        <v>43.18407960199005</v>
      </c>
    </row>
    <row r="19" spans="4:24" ht="12.75">
      <c r="D19">
        <v>4</v>
      </c>
      <c r="E19">
        <v>0.15</v>
      </c>
      <c r="F19">
        <v>0.2</v>
      </c>
      <c r="G19">
        <f t="shared" si="0"/>
        <v>0.175</v>
      </c>
      <c r="H19">
        <v>3.5</v>
      </c>
      <c r="R19">
        <v>4</v>
      </c>
      <c r="S19">
        <v>0.15</v>
      </c>
      <c r="T19">
        <v>0.2</v>
      </c>
      <c r="U19">
        <f t="shared" si="1"/>
        <v>0.175</v>
      </c>
      <c r="V19">
        <v>280</v>
      </c>
      <c r="W19" s="4">
        <v>5.357142857142857</v>
      </c>
      <c r="X19" t="s">
        <v>185</v>
      </c>
    </row>
    <row r="20" spans="4:24" ht="12.75">
      <c r="D20">
        <v>5</v>
      </c>
      <c r="E20">
        <v>0.2</v>
      </c>
      <c r="F20">
        <v>0.25</v>
      </c>
      <c r="G20">
        <f t="shared" si="0"/>
        <v>0.225</v>
      </c>
      <c r="H20">
        <v>4.3</v>
      </c>
      <c r="R20">
        <v>5</v>
      </c>
      <c r="S20">
        <v>0.2</v>
      </c>
      <c r="T20">
        <v>0.25</v>
      </c>
      <c r="U20">
        <f t="shared" si="1"/>
        <v>0.225</v>
      </c>
      <c r="V20">
        <v>250</v>
      </c>
      <c r="W20" s="4">
        <v>2.8799999999999955</v>
      </c>
      <c r="X20" t="s">
        <v>186</v>
      </c>
    </row>
    <row r="21" spans="4:23" ht="12.75">
      <c r="D21">
        <v>6</v>
      </c>
      <c r="E21">
        <v>0.25</v>
      </c>
      <c r="F21">
        <v>0.3</v>
      </c>
      <c r="G21">
        <f t="shared" si="0"/>
        <v>0.275</v>
      </c>
      <c r="H21">
        <v>4.2</v>
      </c>
      <c r="R21">
        <v>6</v>
      </c>
      <c r="S21">
        <v>0.25</v>
      </c>
      <c r="T21">
        <v>0.3</v>
      </c>
      <c r="U21">
        <f t="shared" si="1"/>
        <v>0.275</v>
      </c>
      <c r="V21">
        <v>302</v>
      </c>
      <c r="W21" s="4">
        <v>2.5496688741721725</v>
      </c>
    </row>
    <row r="22" spans="4:23" ht="12.75">
      <c r="D22">
        <v>7</v>
      </c>
      <c r="E22">
        <v>0.3</v>
      </c>
      <c r="F22">
        <v>0.35</v>
      </c>
      <c r="G22">
        <f t="shared" si="0"/>
        <v>0.32499999999999996</v>
      </c>
      <c r="H22">
        <v>4.3</v>
      </c>
      <c r="R22">
        <v>7</v>
      </c>
      <c r="S22">
        <v>0.3</v>
      </c>
      <c r="T22">
        <v>0.35</v>
      </c>
      <c r="U22">
        <f t="shared" si="1"/>
        <v>0.32499999999999996</v>
      </c>
      <c r="V22">
        <v>374</v>
      </c>
      <c r="W22" s="4">
        <v>2.2994652406417098</v>
      </c>
    </row>
    <row r="23" spans="4:23" ht="12.75">
      <c r="D23">
        <v>8</v>
      </c>
      <c r="E23">
        <v>0.35</v>
      </c>
      <c r="F23">
        <v>0.4</v>
      </c>
      <c r="G23">
        <f t="shared" si="0"/>
        <v>0.375</v>
      </c>
      <c r="H23">
        <v>4.8</v>
      </c>
      <c r="R23">
        <v>8</v>
      </c>
      <c r="S23">
        <v>0.35</v>
      </c>
      <c r="T23">
        <v>0.4</v>
      </c>
      <c r="U23">
        <f t="shared" si="1"/>
        <v>0.375</v>
      </c>
      <c r="V23">
        <v>322</v>
      </c>
      <c r="W23" s="4">
        <v>3.0745341614906896</v>
      </c>
    </row>
    <row r="24" spans="4:23" ht="12.75">
      <c r="D24">
        <v>9</v>
      </c>
      <c r="E24">
        <v>0.4</v>
      </c>
      <c r="F24">
        <v>0.45</v>
      </c>
      <c r="G24">
        <f t="shared" si="0"/>
        <v>0.42500000000000004</v>
      </c>
      <c r="H24">
        <v>4.1</v>
      </c>
      <c r="R24">
        <v>9</v>
      </c>
      <c r="S24">
        <v>0.4</v>
      </c>
      <c r="T24">
        <v>0.45</v>
      </c>
      <c r="U24">
        <f t="shared" si="1"/>
        <v>0.42500000000000004</v>
      </c>
      <c r="V24">
        <v>300</v>
      </c>
      <c r="W24" s="4">
        <v>2.4333333333333464</v>
      </c>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X24"/>
  <sheetViews>
    <sheetView zoomScalePageLayoutView="0" workbookViewId="0" topLeftCell="A1">
      <selection activeCell="B4" sqref="B4"/>
    </sheetView>
  </sheetViews>
  <sheetFormatPr defaultColWidth="8.8515625" defaultRowHeight="12.75"/>
  <cols>
    <col min="1" max="1" width="18.57421875" style="0" customWidth="1"/>
    <col min="2" max="2" width="12.421875" style="0" customWidth="1"/>
    <col min="23" max="23" width="9.57421875" style="0" bestFit="1" customWidth="1"/>
  </cols>
  <sheetData>
    <row r="1" spans="1:2" ht="12.75">
      <c r="A1" t="s">
        <v>70</v>
      </c>
      <c r="B1" s="1" t="str">
        <f>"11 June 2010"</f>
        <v>11 June 2010</v>
      </c>
    </row>
    <row r="2" spans="1:2" ht="12.75">
      <c r="A2" t="s">
        <v>71</v>
      </c>
      <c r="B2" t="s">
        <v>79</v>
      </c>
    </row>
    <row r="3" spans="1:2" ht="12.75">
      <c r="A3" t="s">
        <v>72</v>
      </c>
      <c r="B3" t="s">
        <v>194</v>
      </c>
    </row>
    <row r="4" spans="1:2" ht="12.75">
      <c r="A4" t="s">
        <v>73</v>
      </c>
      <c r="B4">
        <v>0.08</v>
      </c>
    </row>
    <row r="5" spans="1:2" ht="12.75">
      <c r="A5" t="s">
        <v>74</v>
      </c>
      <c r="B5" t="s">
        <v>180</v>
      </c>
    </row>
    <row r="6" spans="1:2" ht="12.75">
      <c r="A6" t="s">
        <v>75</v>
      </c>
      <c r="B6" t="s">
        <v>179</v>
      </c>
    </row>
    <row r="7" spans="1:2" ht="12.75">
      <c r="A7" t="s">
        <v>76</v>
      </c>
      <c r="B7" t="s">
        <v>181</v>
      </c>
    </row>
    <row r="8" spans="1:2" ht="12.75">
      <c r="A8" t="s">
        <v>77</v>
      </c>
      <c r="B8" t="s">
        <v>193</v>
      </c>
    </row>
    <row r="9" spans="1:2" ht="12.75">
      <c r="A9" t="s">
        <v>78</v>
      </c>
      <c r="B9" t="s">
        <v>125</v>
      </c>
    </row>
    <row r="10" spans="1:2" ht="12.75">
      <c r="A10" t="s">
        <v>81</v>
      </c>
      <c r="B10" t="s">
        <v>189</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220</v>
      </c>
      <c r="X15" s="2" t="s">
        <v>85</v>
      </c>
    </row>
    <row r="16" spans="4:23" ht="12.75">
      <c r="D16">
        <v>1</v>
      </c>
      <c r="E16">
        <v>0</v>
      </c>
      <c r="F16">
        <v>0.05</v>
      </c>
      <c r="G16">
        <f aca="true" t="shared" si="0" ref="G16:G24">0.5*(E16+F16)</f>
        <v>0.025</v>
      </c>
      <c r="H16">
        <v>0.2</v>
      </c>
      <c r="J16" t="s">
        <v>183</v>
      </c>
      <c r="R16">
        <v>1</v>
      </c>
      <c r="S16">
        <v>0</v>
      </c>
      <c r="T16">
        <v>0.05</v>
      </c>
      <c r="U16">
        <f>0.5*(S16+T16)</f>
        <v>0.025</v>
      </c>
      <c r="V16">
        <v>360</v>
      </c>
      <c r="W16" s="4">
        <v>7.13888888888889</v>
      </c>
    </row>
    <row r="17" spans="4:23" ht="12.75">
      <c r="D17">
        <v>2</v>
      </c>
      <c r="E17">
        <v>0.05</v>
      </c>
      <c r="F17">
        <v>0.1</v>
      </c>
      <c r="G17">
        <f t="shared" si="0"/>
        <v>0.07500000000000001</v>
      </c>
      <c r="H17">
        <v>0.9</v>
      </c>
      <c r="J17" t="s">
        <v>182</v>
      </c>
      <c r="R17">
        <v>2</v>
      </c>
      <c r="S17">
        <v>0.05</v>
      </c>
      <c r="T17">
        <v>0.1</v>
      </c>
      <c r="U17">
        <f aca="true" t="shared" si="1" ref="U17:U22">0.5*(S17+T17)</f>
        <v>0.07500000000000001</v>
      </c>
      <c r="V17">
        <v>150</v>
      </c>
      <c r="W17" s="4">
        <v>18.066666666666674</v>
      </c>
    </row>
    <row r="18" spans="4:23" ht="12.75">
      <c r="D18">
        <v>3</v>
      </c>
      <c r="E18">
        <v>0.1</v>
      </c>
      <c r="F18">
        <v>0.15</v>
      </c>
      <c r="G18">
        <f t="shared" si="0"/>
        <v>0.125</v>
      </c>
      <c r="H18">
        <v>1.5</v>
      </c>
      <c r="R18">
        <v>3</v>
      </c>
      <c r="S18">
        <v>0.1</v>
      </c>
      <c r="T18">
        <v>0.15</v>
      </c>
      <c r="U18">
        <f t="shared" si="1"/>
        <v>0.125</v>
      </c>
      <c r="V18">
        <v>216</v>
      </c>
      <c r="W18" s="4">
        <v>101.85185185185185</v>
      </c>
    </row>
    <row r="19" spans="4:23" ht="12.75">
      <c r="D19">
        <v>4</v>
      </c>
      <c r="E19">
        <v>0.15</v>
      </c>
      <c r="F19">
        <v>0.2</v>
      </c>
      <c r="G19">
        <f t="shared" si="0"/>
        <v>0.175</v>
      </c>
      <c r="H19">
        <v>3.3</v>
      </c>
      <c r="R19">
        <v>4</v>
      </c>
      <c r="S19">
        <v>0.15</v>
      </c>
      <c r="T19">
        <v>0.2</v>
      </c>
      <c r="U19">
        <f t="shared" si="1"/>
        <v>0.175</v>
      </c>
      <c r="V19">
        <v>304</v>
      </c>
      <c r="W19" s="4">
        <v>27.33552631578948</v>
      </c>
    </row>
    <row r="20" spans="4:23" ht="12.75">
      <c r="D20">
        <v>5</v>
      </c>
      <c r="E20">
        <v>0.2</v>
      </c>
      <c r="F20">
        <v>0.25</v>
      </c>
      <c r="G20">
        <f t="shared" si="0"/>
        <v>0.225</v>
      </c>
      <c r="H20">
        <v>3.9</v>
      </c>
      <c r="R20">
        <v>5</v>
      </c>
      <c r="S20">
        <v>0.2</v>
      </c>
      <c r="T20">
        <v>0.3</v>
      </c>
      <c r="U20">
        <f t="shared" si="1"/>
        <v>0.25</v>
      </c>
      <c r="V20">
        <v>662</v>
      </c>
      <c r="W20" s="4">
        <v>3.580060422960721</v>
      </c>
    </row>
    <row r="21" spans="4:23" ht="12.75">
      <c r="D21">
        <v>6</v>
      </c>
      <c r="E21">
        <v>0.25</v>
      </c>
      <c r="F21">
        <v>0.3</v>
      </c>
      <c r="G21">
        <f t="shared" si="0"/>
        <v>0.275</v>
      </c>
      <c r="H21">
        <v>4.5</v>
      </c>
      <c r="R21">
        <v>7</v>
      </c>
      <c r="S21">
        <v>0.3</v>
      </c>
      <c r="T21">
        <v>0.4</v>
      </c>
      <c r="U21">
        <f t="shared" si="1"/>
        <v>0.35</v>
      </c>
      <c r="V21">
        <v>600</v>
      </c>
      <c r="W21" s="4">
        <v>2.5833333333333406</v>
      </c>
    </row>
    <row r="22" spans="4:23" ht="12.75">
      <c r="D22">
        <v>7</v>
      </c>
      <c r="E22">
        <v>0.3</v>
      </c>
      <c r="F22">
        <v>0.35</v>
      </c>
      <c r="G22">
        <f t="shared" si="0"/>
        <v>0.32499999999999996</v>
      </c>
      <c r="H22">
        <v>4.1</v>
      </c>
      <c r="R22">
        <v>9</v>
      </c>
      <c r="S22">
        <v>0.4</v>
      </c>
      <c r="T22">
        <v>0.45</v>
      </c>
      <c r="U22">
        <f t="shared" si="1"/>
        <v>0.42500000000000004</v>
      </c>
      <c r="V22">
        <v>343</v>
      </c>
      <c r="W22" s="4">
        <v>2.4198250728862924</v>
      </c>
    </row>
    <row r="23" spans="4:8" ht="12.75">
      <c r="D23">
        <v>8</v>
      </c>
      <c r="E23">
        <v>0.35</v>
      </c>
      <c r="F23">
        <v>0.4</v>
      </c>
      <c r="G23">
        <f t="shared" si="0"/>
        <v>0.375</v>
      </c>
      <c r="H23">
        <v>4.2</v>
      </c>
    </row>
    <row r="24" spans="4:8" ht="12.75">
      <c r="D24">
        <v>9</v>
      </c>
      <c r="E24">
        <v>0.4</v>
      </c>
      <c r="F24">
        <v>0.45</v>
      </c>
      <c r="G24">
        <f t="shared" si="0"/>
        <v>0.42500000000000004</v>
      </c>
      <c r="H24">
        <v>4</v>
      </c>
    </row>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X25"/>
  <sheetViews>
    <sheetView zoomScalePageLayoutView="0" workbookViewId="0" topLeftCell="A1">
      <selection activeCell="B5" sqref="B5"/>
    </sheetView>
  </sheetViews>
  <sheetFormatPr defaultColWidth="8.8515625" defaultRowHeight="12.75"/>
  <cols>
    <col min="1" max="1" width="18.57421875" style="0" customWidth="1"/>
    <col min="2" max="2" width="12.421875" style="0" customWidth="1"/>
    <col min="23" max="23" width="9.57421875" style="0" bestFit="1" customWidth="1"/>
  </cols>
  <sheetData>
    <row r="1" spans="1:2" ht="12.75">
      <c r="A1" t="s">
        <v>70</v>
      </c>
      <c r="B1" s="1" t="str">
        <f>"11 June 2010"</f>
        <v>11 June 2010</v>
      </c>
    </row>
    <row r="2" spans="1:2" ht="12.75">
      <c r="A2" t="s">
        <v>71</v>
      </c>
      <c r="B2" t="s">
        <v>79</v>
      </c>
    </row>
    <row r="3" spans="1:2" ht="12.75">
      <c r="A3" t="s">
        <v>72</v>
      </c>
      <c r="B3" t="s">
        <v>196</v>
      </c>
    </row>
    <row r="4" spans="1:2" ht="12.75">
      <c r="A4" t="s">
        <v>73</v>
      </c>
      <c r="B4">
        <v>0.1</v>
      </c>
    </row>
    <row r="5" spans="1:2" ht="12.75">
      <c r="A5" t="s">
        <v>74</v>
      </c>
      <c r="B5" t="s">
        <v>180</v>
      </c>
    </row>
    <row r="6" spans="1:2" ht="12.75">
      <c r="A6" t="s">
        <v>75</v>
      </c>
      <c r="B6" t="s">
        <v>179</v>
      </c>
    </row>
    <row r="7" spans="1:2" ht="12.75">
      <c r="A7" t="s">
        <v>76</v>
      </c>
      <c r="B7" t="s">
        <v>181</v>
      </c>
    </row>
    <row r="8" spans="1:2" ht="12.75">
      <c r="A8" t="s">
        <v>77</v>
      </c>
      <c r="B8" t="s">
        <v>195</v>
      </c>
    </row>
    <row r="9" spans="1:2" ht="12.75">
      <c r="A9" t="s">
        <v>78</v>
      </c>
      <c r="B9" t="s">
        <v>125</v>
      </c>
    </row>
    <row r="10" spans="1:2" ht="12.75">
      <c r="A10" t="s">
        <v>81</v>
      </c>
      <c r="B10" t="s">
        <v>190</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220</v>
      </c>
      <c r="X15" s="2" t="s">
        <v>85</v>
      </c>
    </row>
    <row r="16" spans="4:23" ht="12.75">
      <c r="D16">
        <v>1</v>
      </c>
      <c r="E16">
        <v>0</v>
      </c>
      <c r="F16">
        <v>0.05</v>
      </c>
      <c r="G16">
        <f aca="true" t="shared" si="0" ref="G16:G25">0.5*(E16+F16)</f>
        <v>0.025</v>
      </c>
      <c r="H16">
        <v>0.2</v>
      </c>
      <c r="J16" t="s">
        <v>184</v>
      </c>
      <c r="R16">
        <v>1</v>
      </c>
      <c r="S16">
        <v>0</v>
      </c>
      <c r="T16">
        <v>0.05</v>
      </c>
      <c r="U16">
        <f>0.5*(S16+T16)</f>
        <v>0.025</v>
      </c>
      <c r="V16">
        <v>302</v>
      </c>
      <c r="W16" s="4">
        <v>1.3907284768211976</v>
      </c>
    </row>
    <row r="17" spans="4:23" ht="12.75">
      <c r="D17">
        <v>2</v>
      </c>
      <c r="E17">
        <v>0.05</v>
      </c>
      <c r="F17">
        <v>0.1</v>
      </c>
      <c r="G17">
        <f t="shared" si="0"/>
        <v>0.07500000000000001</v>
      </c>
      <c r="H17">
        <v>1.4</v>
      </c>
      <c r="J17" t="s">
        <v>182</v>
      </c>
      <c r="R17">
        <v>2</v>
      </c>
      <c r="S17">
        <v>0.05</v>
      </c>
      <c r="T17">
        <v>0.1</v>
      </c>
      <c r="U17">
        <f aca="true" t="shared" si="1" ref="U17:U22">0.5*(S17+T17)</f>
        <v>0.07500000000000001</v>
      </c>
      <c r="V17">
        <v>234</v>
      </c>
      <c r="W17" s="4">
        <v>23.46153846153847</v>
      </c>
    </row>
    <row r="18" spans="4:23" ht="12.75">
      <c r="D18">
        <v>3</v>
      </c>
      <c r="E18">
        <v>0.1</v>
      </c>
      <c r="F18">
        <v>0.15</v>
      </c>
      <c r="G18">
        <f t="shared" si="0"/>
        <v>0.125</v>
      </c>
      <c r="H18">
        <v>2.7</v>
      </c>
      <c r="R18">
        <v>3</v>
      </c>
      <c r="S18">
        <v>0.1</v>
      </c>
      <c r="T18">
        <v>0.15</v>
      </c>
      <c r="U18">
        <f t="shared" si="1"/>
        <v>0.125</v>
      </c>
      <c r="V18">
        <v>228</v>
      </c>
      <c r="W18" s="4">
        <v>153.50877192982455</v>
      </c>
    </row>
    <row r="19" spans="4:23" ht="12.75">
      <c r="D19">
        <v>4</v>
      </c>
      <c r="E19">
        <v>0.15</v>
      </c>
      <c r="F19">
        <v>0.2</v>
      </c>
      <c r="G19">
        <f t="shared" si="0"/>
        <v>0.175</v>
      </c>
      <c r="H19">
        <v>3.8</v>
      </c>
      <c r="R19">
        <v>4</v>
      </c>
      <c r="S19">
        <v>0.15</v>
      </c>
      <c r="T19">
        <v>0.2</v>
      </c>
      <c r="U19">
        <f t="shared" si="1"/>
        <v>0.175</v>
      </c>
      <c r="V19">
        <v>340</v>
      </c>
      <c r="W19" s="4">
        <v>31.647058823529406</v>
      </c>
    </row>
    <row r="20" spans="4:23" ht="12.75">
      <c r="D20">
        <v>5</v>
      </c>
      <c r="E20">
        <v>0.2</v>
      </c>
      <c r="F20">
        <v>0.25</v>
      </c>
      <c r="G20">
        <f t="shared" si="0"/>
        <v>0.225</v>
      </c>
      <c r="H20">
        <v>4.3</v>
      </c>
      <c r="R20">
        <v>5</v>
      </c>
      <c r="S20">
        <v>0.2</v>
      </c>
      <c r="T20">
        <v>0.3</v>
      </c>
      <c r="U20">
        <f t="shared" si="1"/>
        <v>0.25</v>
      </c>
      <c r="V20">
        <v>639</v>
      </c>
      <c r="W20" s="4">
        <v>3.8497652582159523</v>
      </c>
    </row>
    <row r="21" spans="4:23" ht="12.75">
      <c r="D21">
        <v>6</v>
      </c>
      <c r="E21">
        <v>0.25</v>
      </c>
      <c r="F21">
        <v>0.3</v>
      </c>
      <c r="G21">
        <f t="shared" si="0"/>
        <v>0.275</v>
      </c>
      <c r="H21">
        <v>4.4</v>
      </c>
      <c r="R21">
        <v>7</v>
      </c>
      <c r="S21">
        <v>0.3</v>
      </c>
      <c r="T21">
        <v>0.4</v>
      </c>
      <c r="U21">
        <f t="shared" si="1"/>
        <v>0.35</v>
      </c>
      <c r="V21">
        <v>626</v>
      </c>
      <c r="W21" s="4">
        <v>2.7316293929712474</v>
      </c>
    </row>
    <row r="22" spans="4:23" ht="12.75">
      <c r="D22">
        <v>7</v>
      </c>
      <c r="E22">
        <v>0.3</v>
      </c>
      <c r="F22">
        <v>0.35</v>
      </c>
      <c r="G22">
        <f t="shared" si="0"/>
        <v>0.32499999999999996</v>
      </c>
      <c r="H22">
        <v>4.1</v>
      </c>
      <c r="R22">
        <v>9</v>
      </c>
      <c r="S22">
        <v>0.3</v>
      </c>
      <c r="T22">
        <v>0.5</v>
      </c>
      <c r="U22">
        <f t="shared" si="1"/>
        <v>0.4</v>
      </c>
      <c r="V22">
        <v>660</v>
      </c>
      <c r="W22" s="4">
        <v>2.590909090909092</v>
      </c>
    </row>
    <row r="23" spans="4:8" ht="12.75">
      <c r="D23">
        <v>8</v>
      </c>
      <c r="E23">
        <v>0.35</v>
      </c>
      <c r="F23">
        <v>0.4</v>
      </c>
      <c r="G23">
        <f t="shared" si="0"/>
        <v>0.375</v>
      </c>
      <c r="H23">
        <v>4.6</v>
      </c>
    </row>
    <row r="24" spans="4:8" ht="12.75">
      <c r="D24">
        <v>9</v>
      </c>
      <c r="E24">
        <v>0.4</v>
      </c>
      <c r="F24">
        <v>0.45</v>
      </c>
      <c r="G24">
        <f t="shared" si="0"/>
        <v>0.42500000000000004</v>
      </c>
      <c r="H24">
        <v>4.5</v>
      </c>
    </row>
    <row r="25" spans="4:8" ht="12.75">
      <c r="D25">
        <v>10</v>
      </c>
      <c r="E25">
        <v>0.45</v>
      </c>
      <c r="F25">
        <v>0.5</v>
      </c>
      <c r="G25">
        <f t="shared" si="0"/>
        <v>0.475</v>
      </c>
      <c r="H25">
        <v>3.9</v>
      </c>
    </row>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X25"/>
  <sheetViews>
    <sheetView zoomScalePageLayoutView="0" workbookViewId="0" topLeftCell="A1">
      <selection activeCell="B4" sqref="B4"/>
    </sheetView>
  </sheetViews>
  <sheetFormatPr defaultColWidth="8.8515625" defaultRowHeight="12.75"/>
  <cols>
    <col min="1" max="1" width="18.57421875" style="0" customWidth="1"/>
    <col min="2" max="2" width="12.421875" style="0" customWidth="1"/>
  </cols>
  <sheetData>
    <row r="1" spans="1:2" ht="12.75">
      <c r="A1" t="s">
        <v>70</v>
      </c>
      <c r="B1" s="1" t="str">
        <f>"11 June 2010"</f>
        <v>11 June 2010</v>
      </c>
    </row>
    <row r="2" spans="1:2" ht="12.75">
      <c r="A2" t="s">
        <v>71</v>
      </c>
      <c r="B2" t="s">
        <v>79</v>
      </c>
    </row>
    <row r="3" spans="1:2" ht="12.75">
      <c r="A3" t="s">
        <v>72</v>
      </c>
      <c r="B3" t="s">
        <v>197</v>
      </c>
    </row>
    <row r="4" spans="1:2" ht="12.75">
      <c r="A4" t="s">
        <v>73</v>
      </c>
      <c r="B4">
        <v>0.09</v>
      </c>
    </row>
    <row r="5" spans="1:2" ht="12.75">
      <c r="A5" t="s">
        <v>74</v>
      </c>
      <c r="B5" t="s">
        <v>180</v>
      </c>
    </row>
    <row r="6" spans="1:2" ht="12.75">
      <c r="A6" t="s">
        <v>75</v>
      </c>
      <c r="B6" t="s">
        <v>179</v>
      </c>
    </row>
    <row r="7" spans="1:2" ht="12.75">
      <c r="A7" t="s">
        <v>76</v>
      </c>
      <c r="B7" t="s">
        <v>181</v>
      </c>
    </row>
    <row r="8" spans="1:2" ht="12.75">
      <c r="A8" t="s">
        <v>77</v>
      </c>
      <c r="B8" t="s">
        <v>212</v>
      </c>
    </row>
    <row r="9" spans="1:2" ht="12.75">
      <c r="A9" t="s">
        <v>78</v>
      </c>
      <c r="B9" t="s">
        <v>125</v>
      </c>
    </row>
    <row r="10" spans="1:2" ht="12.75">
      <c r="A10" t="s">
        <v>81</v>
      </c>
      <c r="B10" t="s">
        <v>188</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220</v>
      </c>
      <c r="X15" s="2" t="s">
        <v>85</v>
      </c>
    </row>
    <row r="16" spans="4:23" ht="12.75">
      <c r="D16">
        <v>1</v>
      </c>
      <c r="E16">
        <v>0</v>
      </c>
      <c r="F16">
        <v>0.05</v>
      </c>
      <c r="G16">
        <f aca="true" t="shared" si="0" ref="G16:G25">0.5*(E16+F16)</f>
        <v>0.025</v>
      </c>
      <c r="H16">
        <v>0.2</v>
      </c>
      <c r="J16" t="s">
        <v>184</v>
      </c>
      <c r="R16">
        <v>1</v>
      </c>
      <c r="S16">
        <v>0</v>
      </c>
      <c r="T16">
        <v>0.05</v>
      </c>
      <c r="U16">
        <f>0.5*(S16+T16)</f>
        <v>0.025</v>
      </c>
      <c r="V16">
        <v>250</v>
      </c>
      <c r="W16" s="4">
        <v>1.079999999999984</v>
      </c>
    </row>
    <row r="17" spans="4:23" ht="12.75">
      <c r="D17">
        <v>2</v>
      </c>
      <c r="E17">
        <v>0.05</v>
      </c>
      <c r="F17">
        <v>0.1</v>
      </c>
      <c r="G17">
        <f t="shared" si="0"/>
        <v>0.07500000000000001</v>
      </c>
      <c r="H17">
        <v>1.1</v>
      </c>
      <c r="J17" t="s">
        <v>182</v>
      </c>
      <c r="R17">
        <v>2</v>
      </c>
      <c r="S17">
        <v>0.05</v>
      </c>
      <c r="T17">
        <v>0.1</v>
      </c>
      <c r="U17">
        <f aca="true" t="shared" si="1" ref="U17:U25">0.5*(S17+T17)</f>
        <v>0.07500000000000001</v>
      </c>
      <c r="V17">
        <v>199</v>
      </c>
      <c r="W17" s="4">
        <v>19.849246231155757</v>
      </c>
    </row>
    <row r="18" spans="4:23" ht="12.75">
      <c r="D18">
        <v>3</v>
      </c>
      <c r="E18">
        <v>0.1</v>
      </c>
      <c r="F18">
        <v>0.15</v>
      </c>
      <c r="G18">
        <f t="shared" si="0"/>
        <v>0.125</v>
      </c>
      <c r="H18">
        <v>2.5</v>
      </c>
      <c r="R18">
        <v>3</v>
      </c>
      <c r="S18">
        <v>0.1</v>
      </c>
      <c r="T18">
        <v>0.15</v>
      </c>
      <c r="U18">
        <f t="shared" si="1"/>
        <v>0.125</v>
      </c>
      <c r="V18">
        <v>148</v>
      </c>
      <c r="W18" s="4">
        <v>32.1621621621622</v>
      </c>
    </row>
    <row r="19" spans="4:23" ht="12.75">
      <c r="D19">
        <v>4</v>
      </c>
      <c r="E19">
        <v>0.15</v>
      </c>
      <c r="F19">
        <v>0.2</v>
      </c>
      <c r="G19">
        <f t="shared" si="0"/>
        <v>0.175</v>
      </c>
      <c r="H19">
        <v>3.8</v>
      </c>
      <c r="R19">
        <v>4</v>
      </c>
      <c r="S19">
        <v>0.15</v>
      </c>
      <c r="T19">
        <v>0.2</v>
      </c>
      <c r="U19">
        <f t="shared" si="1"/>
        <v>0.175</v>
      </c>
      <c r="V19">
        <v>293</v>
      </c>
      <c r="W19" s="4">
        <v>7.030716723549496</v>
      </c>
    </row>
    <row r="20" spans="4:23" ht="12.75">
      <c r="D20">
        <v>5</v>
      </c>
      <c r="E20">
        <v>0.2</v>
      </c>
      <c r="F20">
        <v>0.25</v>
      </c>
      <c r="G20">
        <f t="shared" si="0"/>
        <v>0.225</v>
      </c>
      <c r="H20">
        <v>4.4</v>
      </c>
      <c r="R20">
        <v>5</v>
      </c>
      <c r="S20">
        <v>0.2</v>
      </c>
      <c r="T20">
        <v>0.25</v>
      </c>
      <c r="U20">
        <f t="shared" si="1"/>
        <v>0.225</v>
      </c>
      <c r="V20">
        <v>297</v>
      </c>
      <c r="W20" s="4">
        <v>2.659932659932657</v>
      </c>
    </row>
    <row r="21" spans="4:23" ht="12.75">
      <c r="D21">
        <v>6</v>
      </c>
      <c r="E21">
        <v>0.25</v>
      </c>
      <c r="F21">
        <v>0.3</v>
      </c>
      <c r="G21">
        <f t="shared" si="0"/>
        <v>0.275</v>
      </c>
      <c r="H21">
        <v>5.1</v>
      </c>
      <c r="R21">
        <v>6</v>
      </c>
      <c r="S21">
        <v>0.25</v>
      </c>
      <c r="T21">
        <v>0.3</v>
      </c>
      <c r="U21">
        <f t="shared" si="1"/>
        <v>0.275</v>
      </c>
      <c r="V21">
        <v>326</v>
      </c>
      <c r="W21" s="4">
        <v>2.1165644171779285</v>
      </c>
    </row>
    <row r="22" spans="4:23" ht="12.75">
      <c r="D22">
        <v>7</v>
      </c>
      <c r="E22">
        <v>0.3</v>
      </c>
      <c r="F22">
        <v>0.35</v>
      </c>
      <c r="G22">
        <f t="shared" si="0"/>
        <v>0.32499999999999996</v>
      </c>
      <c r="H22">
        <v>4.9</v>
      </c>
      <c r="R22">
        <v>7</v>
      </c>
      <c r="S22">
        <v>0.3</v>
      </c>
      <c r="T22">
        <v>0.35</v>
      </c>
      <c r="U22">
        <f t="shared" si="1"/>
        <v>0.32499999999999996</v>
      </c>
      <c r="V22">
        <v>305</v>
      </c>
      <c r="W22" s="4">
        <v>2.229508196721311</v>
      </c>
    </row>
    <row r="23" spans="4:23" ht="12.75">
      <c r="D23">
        <v>8</v>
      </c>
      <c r="E23">
        <v>0.35</v>
      </c>
      <c r="F23">
        <v>0.4</v>
      </c>
      <c r="G23">
        <f t="shared" si="0"/>
        <v>0.375</v>
      </c>
      <c r="H23">
        <v>5.4</v>
      </c>
      <c r="R23">
        <v>8</v>
      </c>
      <c r="S23">
        <v>0.35</v>
      </c>
      <c r="T23">
        <v>0.4</v>
      </c>
      <c r="U23">
        <f t="shared" si="1"/>
        <v>0.375</v>
      </c>
      <c r="V23">
        <v>329</v>
      </c>
      <c r="W23" s="4">
        <v>2.5531914893617125</v>
      </c>
    </row>
    <row r="24" spans="4:23" ht="12.75">
      <c r="D24">
        <v>9</v>
      </c>
      <c r="E24">
        <v>0.4</v>
      </c>
      <c r="F24">
        <v>0.45</v>
      </c>
      <c r="G24">
        <f t="shared" si="0"/>
        <v>0.42500000000000004</v>
      </c>
      <c r="H24">
        <v>4.7</v>
      </c>
      <c r="R24">
        <v>9</v>
      </c>
      <c r="S24">
        <v>0.4</v>
      </c>
      <c r="T24">
        <v>0.45</v>
      </c>
      <c r="U24">
        <f t="shared" si="1"/>
        <v>0.42500000000000004</v>
      </c>
      <c r="V24">
        <v>312</v>
      </c>
      <c r="W24" s="4">
        <v>2.7884615384615303</v>
      </c>
    </row>
    <row r="25" spans="4:23" ht="12.75">
      <c r="D25">
        <v>10</v>
      </c>
      <c r="E25">
        <v>0.45</v>
      </c>
      <c r="F25">
        <v>0.5</v>
      </c>
      <c r="G25">
        <f t="shared" si="0"/>
        <v>0.475</v>
      </c>
      <c r="H25">
        <v>4.4</v>
      </c>
      <c r="R25">
        <v>10</v>
      </c>
      <c r="S25">
        <v>0.45</v>
      </c>
      <c r="T25">
        <v>0.5</v>
      </c>
      <c r="U25">
        <f t="shared" si="1"/>
        <v>0.475</v>
      </c>
      <c r="V25">
        <v>333</v>
      </c>
      <c r="W25" s="4">
        <v>2.2522522522522523</v>
      </c>
    </row>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X41"/>
  <sheetViews>
    <sheetView zoomScalePageLayoutView="0" workbookViewId="0" topLeftCell="A1">
      <selection activeCell="J35" sqref="J35"/>
    </sheetView>
  </sheetViews>
  <sheetFormatPr defaultColWidth="8.8515625" defaultRowHeight="12.75"/>
  <cols>
    <col min="1" max="1" width="18.57421875" style="0" customWidth="1"/>
    <col min="2" max="2" width="12.421875" style="0" customWidth="1"/>
  </cols>
  <sheetData>
    <row r="1" spans="1:2" ht="12.75">
      <c r="A1" t="s">
        <v>70</v>
      </c>
      <c r="B1" s="1" t="str">
        <f>"14 June 2010"</f>
        <v>14 June 2010</v>
      </c>
    </row>
    <row r="2" spans="1:2" ht="12.75">
      <c r="A2" t="s">
        <v>71</v>
      </c>
      <c r="B2" t="s">
        <v>79</v>
      </c>
    </row>
    <row r="3" spans="1:2" ht="12.75">
      <c r="A3" t="s">
        <v>72</v>
      </c>
      <c r="B3" t="s">
        <v>198</v>
      </c>
    </row>
    <row r="4" spans="1:2" ht="12.75">
      <c r="A4" t="s">
        <v>73</v>
      </c>
      <c r="B4" t="s">
        <v>80</v>
      </c>
    </row>
    <row r="5" spans="1:2" ht="12.75">
      <c r="A5" t="s">
        <v>74</v>
      </c>
      <c r="B5" t="s">
        <v>80</v>
      </c>
    </row>
    <row r="6" spans="1:2" ht="12.75">
      <c r="A6" t="s">
        <v>75</v>
      </c>
      <c r="B6" t="s">
        <v>80</v>
      </c>
    </row>
    <row r="7" spans="1:2" ht="12.75">
      <c r="A7" t="s">
        <v>76</v>
      </c>
      <c r="B7" t="str">
        <f>"approx. +1 C"</f>
        <v>approx. +1 C</v>
      </c>
    </row>
    <row r="8" spans="1:2" ht="12.75">
      <c r="A8" t="s">
        <v>77</v>
      </c>
      <c r="B8" t="s">
        <v>202</v>
      </c>
    </row>
    <row r="9" spans="1:2" ht="12.75">
      <c r="A9" t="s">
        <v>78</v>
      </c>
      <c r="B9" t="s">
        <v>199</v>
      </c>
    </row>
    <row r="10" spans="1:2" ht="12.75">
      <c r="A10" t="s">
        <v>81</v>
      </c>
      <c r="B10" t="s">
        <v>200</v>
      </c>
    </row>
    <row r="14" spans="1:11" ht="12.75">
      <c r="A14" s="2" t="s">
        <v>82</v>
      </c>
      <c r="B14" s="2"/>
      <c r="C14" s="2"/>
      <c r="D14" s="2"/>
      <c r="E14" s="2"/>
      <c r="F14" s="2"/>
      <c r="G14" s="2"/>
      <c r="H14" s="2"/>
      <c r="I14" s="2"/>
      <c r="J14" s="2"/>
      <c r="K14" s="2"/>
    </row>
    <row r="15" spans="1:24"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85</v>
      </c>
      <c r="S15" s="2" t="s">
        <v>86</v>
      </c>
      <c r="T15" s="2" t="s">
        <v>87</v>
      </c>
      <c r="U15" s="2" t="s">
        <v>88</v>
      </c>
      <c r="V15" s="2" t="s">
        <v>135</v>
      </c>
      <c r="W15" s="2" t="s">
        <v>126</v>
      </c>
      <c r="X15" s="2" t="s">
        <v>85</v>
      </c>
    </row>
    <row r="16" spans="4:8" ht="12.75">
      <c r="D16">
        <v>1</v>
      </c>
      <c r="E16">
        <v>0</v>
      </c>
      <c r="F16">
        <v>0.05</v>
      </c>
      <c r="G16">
        <f aca="true" t="shared" si="0" ref="G16:G25">0.5*(E16+F16)</f>
        <v>0.025</v>
      </c>
      <c r="H16">
        <v>0.5</v>
      </c>
    </row>
    <row r="17" spans="4:8" ht="12.75">
      <c r="D17">
        <v>2</v>
      </c>
      <c r="E17">
        <v>0.05</v>
      </c>
      <c r="F17">
        <v>0.1</v>
      </c>
      <c r="G17">
        <f t="shared" si="0"/>
        <v>0.07500000000000001</v>
      </c>
      <c r="H17">
        <v>1.5</v>
      </c>
    </row>
    <row r="18" spans="4:8" ht="12.75">
      <c r="D18">
        <v>3</v>
      </c>
      <c r="E18">
        <v>0.1</v>
      </c>
      <c r="F18">
        <v>0.13</v>
      </c>
      <c r="G18">
        <f t="shared" si="0"/>
        <v>0.115</v>
      </c>
      <c r="H18">
        <v>1.4</v>
      </c>
    </row>
    <row r="19" spans="4:10" ht="12.75">
      <c r="D19">
        <v>4</v>
      </c>
      <c r="E19">
        <v>0.13</v>
      </c>
      <c r="F19">
        <v>0.2</v>
      </c>
      <c r="G19">
        <f t="shared" si="0"/>
        <v>0.165</v>
      </c>
      <c r="H19">
        <v>2.2</v>
      </c>
      <c r="J19" t="s">
        <v>167</v>
      </c>
    </row>
    <row r="20" spans="4:10" ht="12.75">
      <c r="D20">
        <v>5</v>
      </c>
      <c r="E20">
        <v>0.2</v>
      </c>
      <c r="F20">
        <v>0.25</v>
      </c>
      <c r="G20">
        <f t="shared" si="0"/>
        <v>0.225</v>
      </c>
      <c r="H20">
        <v>4.1</v>
      </c>
      <c r="J20" t="s">
        <v>201</v>
      </c>
    </row>
    <row r="21" spans="4:8" ht="12.75">
      <c r="D21">
        <v>6</v>
      </c>
      <c r="E21">
        <v>0.25</v>
      </c>
      <c r="F21">
        <v>0.3</v>
      </c>
      <c r="G21">
        <f t="shared" si="0"/>
        <v>0.275</v>
      </c>
      <c r="H21">
        <v>4.3</v>
      </c>
    </row>
    <row r="22" spans="4:8" ht="12.75">
      <c r="D22">
        <v>7</v>
      </c>
      <c r="E22">
        <v>0.3</v>
      </c>
      <c r="F22">
        <v>0.35</v>
      </c>
      <c r="G22">
        <f t="shared" si="0"/>
        <v>0.32499999999999996</v>
      </c>
      <c r="H22">
        <v>4.4</v>
      </c>
    </row>
    <row r="23" spans="4:8" ht="12.75">
      <c r="D23">
        <v>8</v>
      </c>
      <c r="E23">
        <v>0.35</v>
      </c>
      <c r="F23">
        <v>0.4</v>
      </c>
      <c r="G23">
        <f t="shared" si="0"/>
        <v>0.375</v>
      </c>
      <c r="H23">
        <v>4.4</v>
      </c>
    </row>
    <row r="24" spans="4:8" ht="12.75">
      <c r="D24">
        <v>9</v>
      </c>
      <c r="E24">
        <v>0.4</v>
      </c>
      <c r="F24">
        <v>0.45</v>
      </c>
      <c r="G24">
        <f t="shared" si="0"/>
        <v>0.42500000000000004</v>
      </c>
      <c r="H24">
        <v>4.6</v>
      </c>
    </row>
    <row r="25" spans="4:8" ht="12.75">
      <c r="D25">
        <v>10</v>
      </c>
      <c r="E25">
        <v>0.45</v>
      </c>
      <c r="F25">
        <v>0.5</v>
      </c>
      <c r="G25">
        <f t="shared" si="0"/>
        <v>0.475</v>
      </c>
      <c r="H25">
        <v>3.2</v>
      </c>
    </row>
    <row r="26" spans="4:8" ht="12.75">
      <c r="D26">
        <v>11</v>
      </c>
      <c r="E26">
        <v>0.5</v>
      </c>
      <c r="F26">
        <v>0.55</v>
      </c>
      <c r="G26">
        <f aca="true" t="shared" si="1" ref="G26:G41">0.5*(E26+F26)</f>
        <v>0.525</v>
      </c>
      <c r="H26">
        <v>3.2</v>
      </c>
    </row>
    <row r="27" spans="4:8" ht="12.75">
      <c r="D27">
        <v>12</v>
      </c>
      <c r="E27">
        <v>0.55</v>
      </c>
      <c r="F27">
        <v>0.6</v>
      </c>
      <c r="G27">
        <f t="shared" si="1"/>
        <v>0.575</v>
      </c>
      <c r="H27">
        <v>4.1</v>
      </c>
    </row>
    <row r="28" spans="4:8" ht="12.75">
      <c r="D28">
        <v>13</v>
      </c>
      <c r="E28">
        <v>0.6</v>
      </c>
      <c r="F28">
        <v>0.65</v>
      </c>
      <c r="G28">
        <f t="shared" si="1"/>
        <v>0.625</v>
      </c>
      <c r="H28">
        <v>3.7</v>
      </c>
    </row>
    <row r="29" spans="4:8" ht="12.75">
      <c r="D29">
        <v>14</v>
      </c>
      <c r="E29">
        <v>0.65</v>
      </c>
      <c r="F29">
        <v>0.7</v>
      </c>
      <c r="G29">
        <f t="shared" si="1"/>
        <v>0.675</v>
      </c>
      <c r="H29">
        <v>3.8</v>
      </c>
    </row>
    <row r="30" spans="4:10" ht="12.75">
      <c r="D30">
        <v>15</v>
      </c>
      <c r="E30">
        <v>0.7</v>
      </c>
      <c r="F30">
        <v>0.75</v>
      </c>
      <c r="G30">
        <f t="shared" si="1"/>
        <v>0.725</v>
      </c>
      <c r="H30">
        <v>0.8</v>
      </c>
      <c r="J30" t="s">
        <v>203</v>
      </c>
    </row>
    <row r="31" spans="4:8" ht="12.75">
      <c r="D31">
        <v>16</v>
      </c>
      <c r="E31">
        <v>0.75</v>
      </c>
      <c r="F31">
        <v>0.8</v>
      </c>
      <c r="G31">
        <f t="shared" si="1"/>
        <v>0.775</v>
      </c>
      <c r="H31">
        <v>3.7</v>
      </c>
    </row>
    <row r="32" spans="4:8" ht="12.75">
      <c r="D32">
        <v>17</v>
      </c>
      <c r="E32">
        <v>0.8</v>
      </c>
      <c r="F32">
        <v>0.85</v>
      </c>
      <c r="G32">
        <f t="shared" si="1"/>
        <v>0.825</v>
      </c>
      <c r="H32">
        <v>3.4</v>
      </c>
    </row>
    <row r="33" spans="4:8" ht="12.75">
      <c r="D33">
        <v>18</v>
      </c>
      <c r="E33">
        <v>0.85</v>
      </c>
      <c r="F33">
        <v>0.9</v>
      </c>
      <c r="G33">
        <f t="shared" si="1"/>
        <v>0.875</v>
      </c>
      <c r="H33">
        <v>3.6</v>
      </c>
    </row>
    <row r="34" spans="4:8" ht="12.75">
      <c r="D34">
        <v>19</v>
      </c>
      <c r="E34">
        <v>0.9</v>
      </c>
      <c r="F34">
        <v>0.95</v>
      </c>
      <c r="G34">
        <f t="shared" si="1"/>
        <v>0.925</v>
      </c>
      <c r="H34">
        <v>3.5</v>
      </c>
    </row>
    <row r="35" spans="4:8" ht="12.75">
      <c r="D35">
        <v>20</v>
      </c>
      <c r="E35">
        <v>0.95</v>
      </c>
      <c r="F35">
        <v>1</v>
      </c>
      <c r="G35">
        <f t="shared" si="1"/>
        <v>0.975</v>
      </c>
      <c r="H35">
        <v>3.4</v>
      </c>
    </row>
    <row r="36" spans="4:8" ht="12.75">
      <c r="D36">
        <v>21</v>
      </c>
      <c r="E36">
        <v>1</v>
      </c>
      <c r="F36">
        <v>1.05</v>
      </c>
      <c r="G36">
        <f t="shared" si="1"/>
        <v>1.025</v>
      </c>
      <c r="H36">
        <v>2.6</v>
      </c>
    </row>
    <row r="37" spans="4:8" ht="12.75">
      <c r="D37">
        <v>22</v>
      </c>
      <c r="E37">
        <v>1.05</v>
      </c>
      <c r="F37">
        <v>1.1</v>
      </c>
      <c r="G37">
        <f t="shared" si="1"/>
        <v>1.0750000000000002</v>
      </c>
      <c r="H37">
        <v>2.3</v>
      </c>
    </row>
    <row r="38" spans="4:8" ht="12.75">
      <c r="D38">
        <v>23</v>
      </c>
      <c r="E38">
        <v>1.1</v>
      </c>
      <c r="F38">
        <v>1.15</v>
      </c>
      <c r="G38">
        <f t="shared" si="1"/>
        <v>1.125</v>
      </c>
      <c r="H38">
        <v>2.7</v>
      </c>
    </row>
    <row r="39" spans="4:8" ht="12.75">
      <c r="D39">
        <v>24</v>
      </c>
      <c r="E39">
        <v>1.15</v>
      </c>
      <c r="F39">
        <v>1.2</v>
      </c>
      <c r="G39">
        <f t="shared" si="1"/>
        <v>1.1749999999999998</v>
      </c>
      <c r="H39">
        <v>2.7</v>
      </c>
    </row>
    <row r="40" spans="4:8" ht="12.75">
      <c r="D40">
        <v>25</v>
      </c>
      <c r="E40">
        <v>1.2</v>
      </c>
      <c r="F40">
        <v>1.25</v>
      </c>
      <c r="G40">
        <f t="shared" si="1"/>
        <v>1.225</v>
      </c>
      <c r="H40">
        <v>2.4</v>
      </c>
    </row>
    <row r="41" spans="4:8" ht="12.75">
      <c r="D41">
        <v>26</v>
      </c>
      <c r="E41">
        <v>1.25</v>
      </c>
      <c r="F41">
        <v>1.27</v>
      </c>
      <c r="G41">
        <f t="shared" si="1"/>
        <v>1.26</v>
      </c>
      <c r="H41">
        <v>3</v>
      </c>
    </row>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O19" sqref="O19"/>
    </sheetView>
  </sheetViews>
  <sheetFormatPr defaultColWidth="8.8515625" defaultRowHeight="12.75"/>
  <sheetData>
    <row r="1" ht="12.75">
      <c r="A1"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41"/>
  <sheetViews>
    <sheetView zoomScalePageLayoutView="0" workbookViewId="0" topLeftCell="A1">
      <selection activeCell="A1" sqref="A1"/>
    </sheetView>
  </sheetViews>
  <sheetFormatPr defaultColWidth="8.8515625" defaultRowHeight="12.75"/>
  <cols>
    <col min="2" max="2" width="9.28125" style="0" bestFit="1" customWidth="1"/>
  </cols>
  <sheetData>
    <row r="1" spans="1:2" ht="12.75">
      <c r="A1" t="s">
        <v>70</v>
      </c>
      <c r="B1" s="1">
        <v>40256</v>
      </c>
    </row>
    <row r="2" spans="1:2" ht="12.75">
      <c r="A2" t="s">
        <v>71</v>
      </c>
      <c r="B2" t="s">
        <v>79</v>
      </c>
    </row>
    <row r="3" spans="1:2" ht="12.75">
      <c r="A3" t="s">
        <v>72</v>
      </c>
      <c r="B3" t="s">
        <v>130</v>
      </c>
    </row>
    <row r="4" spans="1:2" ht="12.75">
      <c r="A4" t="s">
        <v>73</v>
      </c>
      <c r="B4">
        <v>0.15</v>
      </c>
    </row>
    <row r="5" spans="1:2" ht="12.75">
      <c r="A5" t="s">
        <v>74</v>
      </c>
      <c r="B5">
        <v>0.06</v>
      </c>
    </row>
    <row r="6" spans="1:2" ht="12.75">
      <c r="A6" t="s">
        <v>75</v>
      </c>
      <c r="B6">
        <v>1.27</v>
      </c>
    </row>
    <row r="7" spans="1:2" ht="12.75">
      <c r="A7" t="s">
        <v>76</v>
      </c>
      <c r="B7" t="str">
        <f>"-15 C"</f>
        <v>-15 C</v>
      </c>
    </row>
    <row r="8" spans="1:2" ht="12.75">
      <c r="A8" t="s">
        <v>77</v>
      </c>
      <c r="B8" s="3" t="s">
        <v>58</v>
      </c>
    </row>
    <row r="9" spans="1:2" ht="12.75">
      <c r="A9" t="s">
        <v>78</v>
      </c>
      <c r="B9" t="s">
        <v>131</v>
      </c>
    </row>
    <row r="10" spans="1:2" ht="12.75">
      <c r="A10" t="s">
        <v>81</v>
      </c>
      <c r="B10" s="3" t="s">
        <v>27</v>
      </c>
    </row>
    <row r="14" spans="1:11" ht="12.75">
      <c r="A14" s="2" t="s">
        <v>82</v>
      </c>
      <c r="B14" s="2"/>
      <c r="C14" s="2"/>
      <c r="D14" s="2"/>
      <c r="E14" s="2"/>
      <c r="F14" s="2"/>
      <c r="G14" s="2"/>
      <c r="H14" s="2"/>
      <c r="I14" s="2"/>
      <c r="J14" s="2"/>
      <c r="K14" s="2"/>
    </row>
    <row r="15" spans="1:17" ht="12.75">
      <c r="A15" s="2" t="s">
        <v>83</v>
      </c>
      <c r="B15" s="2" t="s">
        <v>84</v>
      </c>
      <c r="C15" s="2" t="s">
        <v>85</v>
      </c>
      <c r="D15" s="2"/>
      <c r="E15" s="2" t="s">
        <v>86</v>
      </c>
      <c r="F15" s="2" t="s">
        <v>87</v>
      </c>
      <c r="G15" s="2" t="s">
        <v>88</v>
      </c>
      <c r="H15" s="2" t="s">
        <v>89</v>
      </c>
      <c r="I15" s="2" t="s">
        <v>90</v>
      </c>
      <c r="J15" s="2" t="s">
        <v>85</v>
      </c>
      <c r="K15" s="2"/>
      <c r="L15" s="2" t="s">
        <v>86</v>
      </c>
      <c r="M15" s="2" t="s">
        <v>87</v>
      </c>
      <c r="N15" s="2" t="s">
        <v>88</v>
      </c>
      <c r="O15" s="2" t="s">
        <v>135</v>
      </c>
      <c r="P15" s="2" t="s">
        <v>132</v>
      </c>
      <c r="Q15" s="2" t="s">
        <v>214</v>
      </c>
    </row>
    <row r="16" spans="4:17" ht="12.75">
      <c r="D16">
        <v>1</v>
      </c>
      <c r="E16">
        <v>0</v>
      </c>
      <c r="F16">
        <v>0.05</v>
      </c>
      <c r="G16">
        <f>0.5*(E16+F16)</f>
        <v>0.025</v>
      </c>
      <c r="H16">
        <v>11.7</v>
      </c>
      <c r="K16">
        <v>1</v>
      </c>
      <c r="L16">
        <v>0</v>
      </c>
      <c r="M16">
        <v>0.05</v>
      </c>
      <c r="N16">
        <f>0.5*(L16+M16)</f>
        <v>0.025</v>
      </c>
      <c r="O16">
        <v>26</v>
      </c>
      <c r="P16" s="5">
        <v>0.6608766561033043</v>
      </c>
      <c r="Q16" s="5">
        <v>0.06918998620034546</v>
      </c>
    </row>
    <row r="17" spans="4:17" ht="12.75">
      <c r="D17">
        <v>2</v>
      </c>
      <c r="E17">
        <v>0.05</v>
      </c>
      <c r="F17">
        <v>0.1</v>
      </c>
      <c r="G17">
        <f aca="true" t="shared" si="0" ref="G17:G41">0.5*(E17+F17)</f>
        <v>0.07500000000000001</v>
      </c>
      <c r="H17">
        <v>8.6</v>
      </c>
      <c r="K17">
        <v>2</v>
      </c>
      <c r="L17">
        <v>0.05</v>
      </c>
      <c r="M17">
        <v>0.1</v>
      </c>
      <c r="N17">
        <f aca="true" t="shared" si="1" ref="N17:N32">0.5*(L17+M17)</f>
        <v>0.07500000000000001</v>
      </c>
      <c r="O17">
        <v>40</v>
      </c>
      <c r="P17" s="5">
        <v>0.2147849132335739</v>
      </c>
      <c r="Q17" s="5">
        <v>0.13275167695306625</v>
      </c>
    </row>
    <row r="18" spans="4:17" ht="12.75">
      <c r="D18">
        <v>3</v>
      </c>
      <c r="E18">
        <v>0.1</v>
      </c>
      <c r="F18">
        <v>0.15</v>
      </c>
      <c r="G18">
        <f t="shared" si="0"/>
        <v>0.125</v>
      </c>
      <c r="H18">
        <v>7</v>
      </c>
      <c r="K18">
        <v>3</v>
      </c>
      <c r="L18">
        <v>0.1</v>
      </c>
      <c r="M18">
        <v>0.15</v>
      </c>
      <c r="N18">
        <f t="shared" si="1"/>
        <v>0.125</v>
      </c>
      <c r="O18">
        <v>68</v>
      </c>
      <c r="P18" s="5">
        <v>0.06948923663439154</v>
      </c>
      <c r="Q18" s="5">
        <v>0.0738178193151513</v>
      </c>
    </row>
    <row r="19" spans="4:17" ht="12.75">
      <c r="D19">
        <v>4</v>
      </c>
      <c r="E19">
        <v>0.15</v>
      </c>
      <c r="F19">
        <v>0.2</v>
      </c>
      <c r="G19">
        <f t="shared" si="0"/>
        <v>0.175</v>
      </c>
      <c r="H19">
        <v>7.1</v>
      </c>
      <c r="K19">
        <v>4</v>
      </c>
      <c r="L19">
        <v>0.15</v>
      </c>
      <c r="M19">
        <v>0.2</v>
      </c>
      <c r="N19">
        <f t="shared" si="1"/>
        <v>0.175</v>
      </c>
      <c r="O19">
        <v>108</v>
      </c>
      <c r="P19" s="5">
        <v>0.02784248875250031</v>
      </c>
      <c r="Q19" s="5">
        <v>0.08376948373268862</v>
      </c>
    </row>
    <row r="20" spans="4:17" ht="12.75">
      <c r="D20">
        <v>5</v>
      </c>
      <c r="E20">
        <v>0.2</v>
      </c>
      <c r="F20">
        <v>0.25</v>
      </c>
      <c r="G20">
        <f t="shared" si="0"/>
        <v>0.225</v>
      </c>
      <c r="H20">
        <v>7.4</v>
      </c>
      <c r="J20" s="3" t="s">
        <v>133</v>
      </c>
      <c r="K20">
        <v>5</v>
      </c>
      <c r="L20">
        <v>0.2</v>
      </c>
      <c r="M20">
        <v>0.3</v>
      </c>
      <c r="N20">
        <f t="shared" si="1"/>
        <v>0.25</v>
      </c>
      <c r="O20">
        <v>128</v>
      </c>
      <c r="P20" s="5">
        <v>0.03691615696202052</v>
      </c>
      <c r="Q20" s="5">
        <v>0.08251346445801462</v>
      </c>
    </row>
    <row r="21" spans="4:17" ht="12.75">
      <c r="D21">
        <v>6</v>
      </c>
      <c r="E21">
        <v>0.25</v>
      </c>
      <c r="F21">
        <v>0.3</v>
      </c>
      <c r="G21">
        <f t="shared" si="0"/>
        <v>0.275</v>
      </c>
      <c r="H21">
        <v>6.8</v>
      </c>
      <c r="J21" s="3" t="s">
        <v>134</v>
      </c>
      <c r="K21">
        <v>7</v>
      </c>
      <c r="L21">
        <v>0.3</v>
      </c>
      <c r="M21">
        <v>0.4</v>
      </c>
      <c r="N21">
        <f t="shared" si="1"/>
        <v>0.35</v>
      </c>
      <c r="O21">
        <v>164</v>
      </c>
      <c r="P21" s="5">
        <v>0.03143193852198642</v>
      </c>
      <c r="Q21" s="5">
        <v>0.061781424537553205</v>
      </c>
    </row>
    <row r="22" spans="4:17" ht="12.75">
      <c r="D22">
        <v>7</v>
      </c>
      <c r="E22">
        <v>0.3</v>
      </c>
      <c r="F22">
        <v>0.35</v>
      </c>
      <c r="G22">
        <f t="shared" si="0"/>
        <v>0.32499999999999996</v>
      </c>
      <c r="H22">
        <v>6</v>
      </c>
      <c r="K22">
        <v>9</v>
      </c>
      <c r="L22">
        <v>0.4</v>
      </c>
      <c r="M22">
        <v>0.5</v>
      </c>
      <c r="N22">
        <f t="shared" si="1"/>
        <v>0.45</v>
      </c>
      <c r="O22">
        <v>122</v>
      </c>
      <c r="P22" s="5">
        <v>0.0492948981191809</v>
      </c>
      <c r="Q22" s="5">
        <v>0.0760083112395445</v>
      </c>
    </row>
    <row r="23" spans="4:17" ht="12.75">
      <c r="D23">
        <v>8</v>
      </c>
      <c r="E23">
        <v>0.35</v>
      </c>
      <c r="F23">
        <v>0.4</v>
      </c>
      <c r="G23">
        <f t="shared" si="0"/>
        <v>0.375</v>
      </c>
      <c r="H23">
        <v>5.2</v>
      </c>
      <c r="K23">
        <v>11</v>
      </c>
      <c r="L23">
        <v>0.5</v>
      </c>
      <c r="M23">
        <v>0.6</v>
      </c>
      <c r="N23">
        <f t="shared" si="1"/>
        <v>0.55</v>
      </c>
      <c r="O23">
        <v>145</v>
      </c>
      <c r="P23" s="5">
        <v>0.08295141476606993</v>
      </c>
      <c r="Q23" s="5">
        <v>0.016105869732081134</v>
      </c>
    </row>
    <row r="24" spans="4:17" ht="12.75">
      <c r="D24">
        <v>9</v>
      </c>
      <c r="E24">
        <v>0.4</v>
      </c>
      <c r="F24">
        <v>0.45</v>
      </c>
      <c r="G24">
        <f t="shared" si="0"/>
        <v>0.42500000000000004</v>
      </c>
      <c r="H24">
        <v>5.4</v>
      </c>
      <c r="K24">
        <v>13</v>
      </c>
      <c r="L24">
        <v>0.6</v>
      </c>
      <c r="M24">
        <v>0.7</v>
      </c>
      <c r="N24">
        <f t="shared" si="1"/>
        <v>0.6499999999999999</v>
      </c>
      <c r="O24">
        <v>163</v>
      </c>
      <c r="P24" s="5">
        <v>0.03426017020903632</v>
      </c>
      <c r="Q24" s="5">
        <v>0.06235844443225693</v>
      </c>
    </row>
    <row r="25" spans="4:17" ht="12.75">
      <c r="D25">
        <v>10</v>
      </c>
      <c r="E25">
        <v>0.45</v>
      </c>
      <c r="F25">
        <v>0.5</v>
      </c>
      <c r="G25">
        <f t="shared" si="0"/>
        <v>0.475</v>
      </c>
      <c r="H25">
        <v>5.6</v>
      </c>
      <c r="K25">
        <v>15</v>
      </c>
      <c r="L25">
        <v>0.7</v>
      </c>
      <c r="M25">
        <v>0.8</v>
      </c>
      <c r="N25">
        <f t="shared" si="1"/>
        <v>0.75</v>
      </c>
      <c r="O25">
        <v>198</v>
      </c>
      <c r="P25" s="5">
        <v>0.07159497107785796</v>
      </c>
      <c r="Q25" s="5">
        <v>0.01494221135057484</v>
      </c>
    </row>
    <row r="26" spans="4:17" ht="12.75">
      <c r="D26">
        <v>11</v>
      </c>
      <c r="E26">
        <v>0.5</v>
      </c>
      <c r="F26">
        <v>0.55</v>
      </c>
      <c r="G26">
        <f t="shared" si="0"/>
        <v>0.525</v>
      </c>
      <c r="H26">
        <v>5.8</v>
      </c>
      <c r="K26">
        <v>17</v>
      </c>
      <c r="L26">
        <v>0.8</v>
      </c>
      <c r="M26">
        <v>0.9</v>
      </c>
      <c r="N26">
        <f t="shared" si="1"/>
        <v>0.8500000000000001</v>
      </c>
      <c r="O26">
        <v>246</v>
      </c>
      <c r="P26" s="5">
        <v>0.18509919351836449</v>
      </c>
      <c r="Q26" s="5">
        <v>0.07229359752821933</v>
      </c>
    </row>
    <row r="27" spans="4:17" ht="12.75">
      <c r="D27">
        <v>12</v>
      </c>
      <c r="E27">
        <v>0.55</v>
      </c>
      <c r="F27">
        <v>0.6</v>
      </c>
      <c r="G27">
        <f t="shared" si="0"/>
        <v>0.575</v>
      </c>
      <c r="H27">
        <v>5.7</v>
      </c>
      <c r="K27">
        <v>19</v>
      </c>
      <c r="L27">
        <v>0.9</v>
      </c>
      <c r="M27">
        <v>1</v>
      </c>
      <c r="N27">
        <f t="shared" si="1"/>
        <v>0.95</v>
      </c>
      <c r="O27">
        <v>170</v>
      </c>
      <c r="P27" s="5">
        <v>0.3411289798415586</v>
      </c>
      <c r="Q27" s="5">
        <v>0.1318522228279277</v>
      </c>
    </row>
    <row r="28" spans="4:17" ht="12.75">
      <c r="D28">
        <v>13</v>
      </c>
      <c r="E28">
        <v>0.6</v>
      </c>
      <c r="F28">
        <v>0.67</v>
      </c>
      <c r="G28">
        <f t="shared" si="0"/>
        <v>0.635</v>
      </c>
      <c r="H28">
        <v>5.9</v>
      </c>
      <c r="J28" s="3" t="s">
        <v>133</v>
      </c>
      <c r="K28">
        <v>21</v>
      </c>
      <c r="L28">
        <v>1</v>
      </c>
      <c r="M28">
        <v>1.1</v>
      </c>
      <c r="N28">
        <f t="shared" si="1"/>
        <v>1.05</v>
      </c>
      <c r="O28">
        <v>183</v>
      </c>
      <c r="P28" s="5">
        <v>0.4389593308708014</v>
      </c>
      <c r="Q28" s="5">
        <v>0.2527951441589396</v>
      </c>
    </row>
    <row r="29" spans="4:17" ht="12.75">
      <c r="D29">
        <v>14</v>
      </c>
      <c r="E29">
        <v>0.67</v>
      </c>
      <c r="F29">
        <v>0.7</v>
      </c>
      <c r="G29">
        <f t="shared" si="0"/>
        <v>0.685</v>
      </c>
      <c r="H29">
        <v>6.5</v>
      </c>
      <c r="J29" s="3" t="s">
        <v>134</v>
      </c>
      <c r="K29">
        <v>23</v>
      </c>
      <c r="L29">
        <v>1.1</v>
      </c>
      <c r="M29">
        <v>1.13</v>
      </c>
      <c r="N29">
        <f t="shared" si="1"/>
        <v>1.115</v>
      </c>
      <c r="O29">
        <v>130</v>
      </c>
      <c r="P29" s="5">
        <v>2.983858102306418</v>
      </c>
      <c r="Q29" s="5">
        <v>-0.7169212436496852</v>
      </c>
    </row>
    <row r="30" spans="4:17" ht="12.75">
      <c r="D30">
        <v>15</v>
      </c>
      <c r="E30">
        <v>0.7</v>
      </c>
      <c r="F30">
        <v>0.75</v>
      </c>
      <c r="G30">
        <f t="shared" si="0"/>
        <v>0.725</v>
      </c>
      <c r="H30">
        <v>5.9</v>
      </c>
      <c r="K30">
        <v>24</v>
      </c>
      <c r="L30">
        <v>1.13</v>
      </c>
      <c r="M30">
        <v>1.2</v>
      </c>
      <c r="N30">
        <f t="shared" si="1"/>
        <v>1.165</v>
      </c>
      <c r="O30">
        <v>70</v>
      </c>
      <c r="P30" s="5">
        <v>4.5595768723584404</v>
      </c>
      <c r="Q30" s="5">
        <v>-0.5078973273443801</v>
      </c>
    </row>
    <row r="31" spans="4:17" ht="12.75">
      <c r="D31">
        <v>16</v>
      </c>
      <c r="E31">
        <v>0.75</v>
      </c>
      <c r="F31">
        <v>0.8</v>
      </c>
      <c r="G31">
        <f t="shared" si="0"/>
        <v>0.775</v>
      </c>
      <c r="H31">
        <v>5.5</v>
      </c>
      <c r="K31">
        <v>25</v>
      </c>
      <c r="L31">
        <v>1.2</v>
      </c>
      <c r="M31">
        <v>1.25</v>
      </c>
      <c r="N31">
        <f t="shared" si="1"/>
        <v>1.225</v>
      </c>
      <c r="O31">
        <v>122</v>
      </c>
      <c r="P31" s="5">
        <v>3.7710597061173394</v>
      </c>
      <c r="Q31" s="5">
        <v>-0.11379594293109739</v>
      </c>
    </row>
    <row r="32" spans="4:17" ht="12.75">
      <c r="D32">
        <v>17</v>
      </c>
      <c r="E32">
        <v>0.8</v>
      </c>
      <c r="F32">
        <v>0.85</v>
      </c>
      <c r="G32">
        <f t="shared" si="0"/>
        <v>0.825</v>
      </c>
      <c r="H32">
        <v>5.3</v>
      </c>
      <c r="K32">
        <v>26</v>
      </c>
      <c r="L32">
        <v>1.25</v>
      </c>
      <c r="M32">
        <v>1.29</v>
      </c>
      <c r="N32">
        <f t="shared" si="1"/>
        <v>1.27</v>
      </c>
      <c r="O32">
        <v>100</v>
      </c>
      <c r="P32" s="5">
        <v>1.8514459520734068</v>
      </c>
      <c r="Q32" s="5">
        <v>-0.3546139403858317</v>
      </c>
    </row>
    <row r="33" spans="4:8" ht="12.75">
      <c r="D33">
        <v>18</v>
      </c>
      <c r="E33">
        <v>0.85</v>
      </c>
      <c r="F33">
        <v>0.9</v>
      </c>
      <c r="G33">
        <f t="shared" si="0"/>
        <v>0.875</v>
      </c>
      <c r="H33">
        <v>5.2</v>
      </c>
    </row>
    <row r="34" spans="4:18" ht="12.75">
      <c r="D34">
        <v>19</v>
      </c>
      <c r="E34">
        <v>0.9</v>
      </c>
      <c r="F34">
        <v>0.95</v>
      </c>
      <c r="G34">
        <f t="shared" si="0"/>
        <v>0.925</v>
      </c>
      <c r="H34">
        <v>5.3</v>
      </c>
      <c r="O34">
        <v>104</v>
      </c>
      <c r="P34" s="5">
        <v>0.11565341481807828</v>
      </c>
      <c r="Q34" s="5">
        <v>0.031336888468118836</v>
      </c>
      <c r="R34" t="s">
        <v>218</v>
      </c>
    </row>
    <row r="35" spans="4:8" ht="12.75">
      <c r="D35">
        <v>20</v>
      </c>
      <c r="E35">
        <v>0.95</v>
      </c>
      <c r="F35">
        <v>1</v>
      </c>
      <c r="G35">
        <f t="shared" si="0"/>
        <v>0.975</v>
      </c>
      <c r="H35">
        <v>5</v>
      </c>
    </row>
    <row r="36" spans="4:8" ht="12.75">
      <c r="D36">
        <v>21</v>
      </c>
      <c r="E36">
        <v>1</v>
      </c>
      <c r="F36">
        <v>1.05</v>
      </c>
      <c r="G36">
        <f t="shared" si="0"/>
        <v>1.025</v>
      </c>
      <c r="H36">
        <v>4.5</v>
      </c>
    </row>
    <row r="37" spans="4:8" ht="12.75">
      <c r="D37">
        <v>22</v>
      </c>
      <c r="E37">
        <v>1.05</v>
      </c>
      <c r="F37">
        <v>1.1</v>
      </c>
      <c r="G37">
        <f t="shared" si="0"/>
        <v>1.0750000000000002</v>
      </c>
      <c r="H37">
        <v>4.3</v>
      </c>
    </row>
    <row r="38" spans="4:10" ht="12.75">
      <c r="D38">
        <v>23</v>
      </c>
      <c r="E38">
        <v>1.1</v>
      </c>
      <c r="F38">
        <v>1.13</v>
      </c>
      <c r="G38">
        <f t="shared" si="0"/>
        <v>1.115</v>
      </c>
      <c r="H38">
        <v>4.8</v>
      </c>
      <c r="J38" s="3" t="s">
        <v>133</v>
      </c>
    </row>
    <row r="39" spans="4:10" ht="12.75">
      <c r="D39">
        <v>24</v>
      </c>
      <c r="E39">
        <v>1.13</v>
      </c>
      <c r="F39">
        <v>1.2</v>
      </c>
      <c r="G39">
        <f t="shared" si="0"/>
        <v>1.165</v>
      </c>
      <c r="H39">
        <v>4.4</v>
      </c>
      <c r="J39" s="3" t="s">
        <v>134</v>
      </c>
    </row>
    <row r="40" spans="4:8" ht="12.75">
      <c r="D40">
        <v>25</v>
      </c>
      <c r="E40">
        <v>1.2</v>
      </c>
      <c r="F40">
        <v>1.25</v>
      </c>
      <c r="G40">
        <f t="shared" si="0"/>
        <v>1.225</v>
      </c>
      <c r="H40">
        <v>4.3</v>
      </c>
    </row>
    <row r="41" spans="4:8" ht="12.75">
      <c r="D41">
        <v>26</v>
      </c>
      <c r="E41">
        <v>1.25</v>
      </c>
      <c r="F41">
        <v>1.29</v>
      </c>
      <c r="G41">
        <f t="shared" si="0"/>
        <v>1.27</v>
      </c>
      <c r="H41">
        <v>7.2</v>
      </c>
    </row>
  </sheetData>
  <sheetProtection/>
  <printOptions/>
  <pageMargins left="0.75" right="0.75" top="1" bottom="1" header="0.5" footer="0.5"/>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1:P41"/>
  <sheetViews>
    <sheetView zoomScalePageLayoutView="0" workbookViewId="0" topLeftCell="C4">
      <selection activeCell="L16" sqref="L16"/>
    </sheetView>
  </sheetViews>
  <sheetFormatPr defaultColWidth="8.8515625" defaultRowHeight="12.75"/>
  <cols>
    <col min="1" max="1" width="16.421875" style="0" customWidth="1"/>
    <col min="2" max="2" width="9.28125" style="0" bestFit="1" customWidth="1"/>
    <col min="16" max="16" width="8.421875" style="0" customWidth="1"/>
  </cols>
  <sheetData>
    <row r="1" spans="1:2" ht="12.75">
      <c r="A1" t="s">
        <v>70</v>
      </c>
      <c r="B1" s="1">
        <v>40256</v>
      </c>
    </row>
    <row r="2" spans="1:2" ht="12.75">
      <c r="A2" t="s">
        <v>71</v>
      </c>
      <c r="B2" t="s">
        <v>79</v>
      </c>
    </row>
    <row r="3" spans="1:2" ht="12.75">
      <c r="A3" t="s">
        <v>72</v>
      </c>
      <c r="B3" t="s">
        <v>130</v>
      </c>
    </row>
    <row r="4" spans="1:2" ht="12.75">
      <c r="A4" t="s">
        <v>73</v>
      </c>
      <c r="B4">
        <v>0.15</v>
      </c>
    </row>
    <row r="5" spans="1:2" ht="12.75">
      <c r="A5" t="s">
        <v>74</v>
      </c>
      <c r="B5">
        <v>0.06</v>
      </c>
    </row>
    <row r="6" spans="1:2" ht="12.75">
      <c r="A6" t="s">
        <v>75</v>
      </c>
      <c r="B6">
        <v>1.27</v>
      </c>
    </row>
    <row r="7" spans="1:2" ht="12.75">
      <c r="A7" t="s">
        <v>76</v>
      </c>
      <c r="B7" t="str">
        <f>"-15 C"</f>
        <v>-15 C</v>
      </c>
    </row>
    <row r="8" spans="1:2" ht="12.75">
      <c r="A8" t="s">
        <v>77</v>
      </c>
      <c r="B8" s="3" t="s">
        <v>59</v>
      </c>
    </row>
    <row r="9" spans="1:2" ht="12.75">
      <c r="A9" t="s">
        <v>78</v>
      </c>
      <c r="B9" t="s">
        <v>131</v>
      </c>
    </row>
    <row r="10" spans="1:2" ht="12.75">
      <c r="A10" t="s">
        <v>81</v>
      </c>
      <c r="B10" s="3" t="s">
        <v>28</v>
      </c>
    </row>
    <row r="14" spans="1:11" ht="12.75">
      <c r="A14" s="2" t="s">
        <v>82</v>
      </c>
      <c r="B14" s="2"/>
      <c r="C14" s="2"/>
      <c r="D14" s="2"/>
      <c r="E14" s="2"/>
      <c r="F14" s="2"/>
      <c r="G14" s="2"/>
      <c r="H14" s="2"/>
      <c r="I14" s="2"/>
      <c r="J14" s="2"/>
      <c r="K14" s="2"/>
    </row>
    <row r="15" spans="1:16" ht="12.75">
      <c r="A15" s="2" t="s">
        <v>83</v>
      </c>
      <c r="B15" s="2" t="s">
        <v>84</v>
      </c>
      <c r="C15" s="2" t="s">
        <v>85</v>
      </c>
      <c r="D15" s="2"/>
      <c r="E15" s="2" t="s">
        <v>86</v>
      </c>
      <c r="F15" s="2" t="s">
        <v>87</v>
      </c>
      <c r="G15" s="2" t="s">
        <v>88</v>
      </c>
      <c r="H15" s="2" t="s">
        <v>89</v>
      </c>
      <c r="I15" s="2" t="s">
        <v>90</v>
      </c>
      <c r="J15" s="2" t="s">
        <v>85</v>
      </c>
      <c r="L15" s="2" t="s">
        <v>86</v>
      </c>
      <c r="M15" s="2" t="s">
        <v>87</v>
      </c>
      <c r="N15" s="2" t="s">
        <v>88</v>
      </c>
      <c r="O15" s="2" t="s">
        <v>135</v>
      </c>
      <c r="P15" s="2" t="s">
        <v>220</v>
      </c>
    </row>
    <row r="16" spans="4:16" ht="12.75">
      <c r="D16">
        <v>1</v>
      </c>
      <c r="E16">
        <v>0</v>
      </c>
      <c r="F16">
        <v>0.05</v>
      </c>
      <c r="G16">
        <f>0.5*(E16+F16)</f>
        <v>0.025</v>
      </c>
      <c r="H16">
        <v>10.4</v>
      </c>
      <c r="K16">
        <v>1</v>
      </c>
      <c r="L16">
        <f aca="true" t="shared" si="0" ref="L16:L21">E16</f>
        <v>0</v>
      </c>
      <c r="M16">
        <f aca="true" t="shared" si="1" ref="M16:M21">F16</f>
        <v>0.05</v>
      </c>
      <c r="N16">
        <f>0.5*(L16+M16)</f>
        <v>0.025</v>
      </c>
      <c r="O16">
        <v>30</v>
      </c>
      <c r="P16" s="4">
        <v>80.66666666666673</v>
      </c>
    </row>
    <row r="17" spans="4:16" ht="12.75">
      <c r="D17">
        <v>2</v>
      </c>
      <c r="E17">
        <v>0.05</v>
      </c>
      <c r="F17">
        <v>0.1</v>
      </c>
      <c r="G17">
        <f aca="true" t="shared" si="2" ref="G17:G41">0.5*(E17+F17)</f>
        <v>0.07500000000000001</v>
      </c>
      <c r="H17">
        <v>7.9</v>
      </c>
      <c r="K17">
        <v>2</v>
      </c>
      <c r="L17">
        <f t="shared" si="0"/>
        <v>0.05</v>
      </c>
      <c r="M17">
        <f t="shared" si="1"/>
        <v>0.1</v>
      </c>
      <c r="N17">
        <f aca="true" t="shared" si="3" ref="N17:N32">0.5*(L17+M17)</f>
        <v>0.07500000000000001</v>
      </c>
      <c r="O17">
        <v>31</v>
      </c>
      <c r="P17" s="4">
        <v>63.54838709677416</v>
      </c>
    </row>
    <row r="18" spans="4:16" ht="12.75">
      <c r="D18">
        <v>3</v>
      </c>
      <c r="E18">
        <v>0.1</v>
      </c>
      <c r="F18">
        <v>0.15</v>
      </c>
      <c r="G18">
        <f t="shared" si="2"/>
        <v>0.125</v>
      </c>
      <c r="H18">
        <v>5.9</v>
      </c>
      <c r="K18">
        <v>3</v>
      </c>
      <c r="L18">
        <f t="shared" si="0"/>
        <v>0.1</v>
      </c>
      <c r="M18">
        <f t="shared" si="1"/>
        <v>0.15</v>
      </c>
      <c r="N18">
        <f t="shared" si="3"/>
        <v>0.125</v>
      </c>
      <c r="O18">
        <v>98</v>
      </c>
      <c r="P18" s="4">
        <v>14.897959183673478</v>
      </c>
    </row>
    <row r="19" spans="4:16" ht="12.75">
      <c r="D19">
        <v>4</v>
      </c>
      <c r="E19">
        <v>0.15</v>
      </c>
      <c r="F19">
        <v>0.2</v>
      </c>
      <c r="G19">
        <f t="shared" si="2"/>
        <v>0.175</v>
      </c>
      <c r="H19">
        <v>5.6</v>
      </c>
      <c r="K19">
        <v>4</v>
      </c>
      <c r="L19">
        <f t="shared" si="0"/>
        <v>0.15</v>
      </c>
      <c r="M19">
        <f t="shared" si="1"/>
        <v>0.2</v>
      </c>
      <c r="N19">
        <f t="shared" si="3"/>
        <v>0.175</v>
      </c>
      <c r="O19">
        <v>181</v>
      </c>
      <c r="P19" s="4">
        <v>4.3093922651933765</v>
      </c>
    </row>
    <row r="20" spans="4:16" ht="12.75">
      <c r="D20">
        <v>5</v>
      </c>
      <c r="E20">
        <v>0.2</v>
      </c>
      <c r="F20">
        <v>0.25</v>
      </c>
      <c r="G20">
        <f t="shared" si="2"/>
        <v>0.225</v>
      </c>
      <c r="H20">
        <v>5</v>
      </c>
      <c r="J20" s="3"/>
      <c r="K20">
        <v>5</v>
      </c>
      <c r="L20">
        <f t="shared" si="0"/>
        <v>0.2</v>
      </c>
      <c r="M20">
        <f t="shared" si="1"/>
        <v>0.25</v>
      </c>
      <c r="N20">
        <f t="shared" si="3"/>
        <v>0.225</v>
      </c>
      <c r="O20">
        <v>180</v>
      </c>
      <c r="P20" s="4">
        <v>3.3888888888888857</v>
      </c>
    </row>
    <row r="21" spans="4:16" ht="12.75">
      <c r="D21">
        <v>6</v>
      </c>
      <c r="E21">
        <v>0.25</v>
      </c>
      <c r="F21">
        <v>0.3</v>
      </c>
      <c r="G21">
        <f t="shared" si="2"/>
        <v>0.275</v>
      </c>
      <c r="H21">
        <v>4.7</v>
      </c>
      <c r="J21" s="3"/>
      <c r="K21">
        <v>6</v>
      </c>
      <c r="L21">
        <f t="shared" si="0"/>
        <v>0.25</v>
      </c>
      <c r="M21">
        <f t="shared" si="1"/>
        <v>0.3</v>
      </c>
      <c r="N21">
        <f t="shared" si="3"/>
        <v>0.275</v>
      </c>
      <c r="O21">
        <v>215</v>
      </c>
      <c r="P21" s="4">
        <v>4.697674418604675</v>
      </c>
    </row>
    <row r="22" spans="4:16" ht="12.75">
      <c r="D22">
        <v>7</v>
      </c>
      <c r="E22">
        <v>0.3</v>
      </c>
      <c r="F22">
        <v>0.35</v>
      </c>
      <c r="G22">
        <f t="shared" si="2"/>
        <v>0.32499999999999996</v>
      </c>
      <c r="H22">
        <v>4.7</v>
      </c>
      <c r="K22">
        <v>7</v>
      </c>
      <c r="L22">
        <v>0.3</v>
      </c>
      <c r="M22">
        <v>0.4</v>
      </c>
      <c r="N22">
        <f t="shared" si="3"/>
        <v>0.35</v>
      </c>
      <c r="O22">
        <v>213</v>
      </c>
      <c r="P22" s="4">
        <v>4.319248826291088</v>
      </c>
    </row>
    <row r="23" spans="4:16" ht="12.75">
      <c r="D23">
        <v>8</v>
      </c>
      <c r="E23">
        <v>0.35</v>
      </c>
      <c r="F23">
        <v>0.4</v>
      </c>
      <c r="G23">
        <f t="shared" si="2"/>
        <v>0.375</v>
      </c>
      <c r="H23">
        <v>4.3</v>
      </c>
      <c r="J23" s="3" t="s">
        <v>133</v>
      </c>
      <c r="K23">
        <v>9</v>
      </c>
      <c r="L23">
        <v>0.4</v>
      </c>
      <c r="M23">
        <v>0.5</v>
      </c>
      <c r="N23">
        <f t="shared" si="3"/>
        <v>0.45</v>
      </c>
      <c r="O23">
        <v>225</v>
      </c>
      <c r="P23" s="4">
        <v>4.755555555555556</v>
      </c>
    </row>
    <row r="24" spans="4:16" ht="12.75">
      <c r="D24">
        <v>9</v>
      </c>
      <c r="E24">
        <v>0.4</v>
      </c>
      <c r="F24">
        <v>0.45</v>
      </c>
      <c r="G24">
        <f t="shared" si="2"/>
        <v>0.42500000000000004</v>
      </c>
      <c r="H24">
        <v>4.4</v>
      </c>
      <c r="J24" s="3" t="s">
        <v>134</v>
      </c>
      <c r="K24">
        <v>11</v>
      </c>
      <c r="L24">
        <v>0.5</v>
      </c>
      <c r="M24">
        <v>0.6</v>
      </c>
      <c r="N24">
        <f t="shared" si="3"/>
        <v>0.55</v>
      </c>
      <c r="O24">
        <v>223</v>
      </c>
      <c r="P24" s="4">
        <v>3.273542600896847</v>
      </c>
    </row>
    <row r="25" spans="4:16" ht="12.75">
      <c r="D25">
        <v>10</v>
      </c>
      <c r="E25">
        <v>0.45</v>
      </c>
      <c r="F25">
        <v>0.5</v>
      </c>
      <c r="G25">
        <f t="shared" si="2"/>
        <v>0.475</v>
      </c>
      <c r="H25">
        <v>4.6</v>
      </c>
      <c r="K25">
        <v>13</v>
      </c>
      <c r="L25">
        <v>0.6</v>
      </c>
      <c r="M25">
        <v>0.7</v>
      </c>
      <c r="N25">
        <f t="shared" si="3"/>
        <v>0.6499999999999999</v>
      </c>
      <c r="O25">
        <v>223</v>
      </c>
      <c r="P25" s="4">
        <v>3.991031390134532</v>
      </c>
    </row>
    <row r="26" spans="4:16" ht="12.75">
      <c r="D26">
        <v>11</v>
      </c>
      <c r="E26">
        <v>0.5</v>
      </c>
      <c r="F26">
        <v>0.55</v>
      </c>
      <c r="G26">
        <f t="shared" si="2"/>
        <v>0.525</v>
      </c>
      <c r="H26">
        <v>4.5</v>
      </c>
      <c r="K26">
        <v>15</v>
      </c>
      <c r="L26">
        <v>0.7</v>
      </c>
      <c r="M26">
        <v>0.81</v>
      </c>
      <c r="N26">
        <f t="shared" si="3"/>
        <v>0.755</v>
      </c>
      <c r="O26">
        <v>212</v>
      </c>
      <c r="P26" s="4">
        <v>4.386792452830187</v>
      </c>
    </row>
    <row r="27" spans="4:16" ht="12.75">
      <c r="D27">
        <v>12</v>
      </c>
      <c r="E27">
        <v>0.55</v>
      </c>
      <c r="F27">
        <v>0.6</v>
      </c>
      <c r="G27">
        <f t="shared" si="2"/>
        <v>0.575</v>
      </c>
      <c r="H27">
        <v>4.7</v>
      </c>
      <c r="K27">
        <v>17</v>
      </c>
      <c r="L27">
        <v>0.81</v>
      </c>
      <c r="M27">
        <v>0.9</v>
      </c>
      <c r="N27">
        <f t="shared" si="3"/>
        <v>0.855</v>
      </c>
      <c r="O27">
        <v>232</v>
      </c>
      <c r="P27" s="4">
        <v>4.094827586206909</v>
      </c>
    </row>
    <row r="28" spans="4:16" ht="12.75">
      <c r="D28">
        <v>12.5</v>
      </c>
      <c r="E28">
        <v>0.6</v>
      </c>
      <c r="F28">
        <v>0.65</v>
      </c>
      <c r="G28">
        <f t="shared" si="2"/>
        <v>0.625</v>
      </c>
      <c r="H28">
        <v>4.5</v>
      </c>
      <c r="J28" s="3"/>
      <c r="K28">
        <v>19</v>
      </c>
      <c r="L28">
        <v>0.9</v>
      </c>
      <c r="M28">
        <v>1</v>
      </c>
      <c r="N28">
        <f t="shared" si="3"/>
        <v>0.95</v>
      </c>
      <c r="O28">
        <v>229</v>
      </c>
      <c r="P28" s="4">
        <v>2.3493449781659557</v>
      </c>
    </row>
    <row r="29" spans="4:16" ht="12.75">
      <c r="D29">
        <v>13</v>
      </c>
      <c r="E29">
        <v>0.65</v>
      </c>
      <c r="F29">
        <v>0.7</v>
      </c>
      <c r="G29">
        <f t="shared" si="2"/>
        <v>0.675</v>
      </c>
      <c r="H29">
        <v>5</v>
      </c>
      <c r="J29" s="3"/>
      <c r="K29">
        <v>21</v>
      </c>
      <c r="L29">
        <v>1</v>
      </c>
      <c r="M29">
        <v>1.1</v>
      </c>
      <c r="N29">
        <f t="shared" si="3"/>
        <v>1.05</v>
      </c>
      <c r="O29">
        <v>227</v>
      </c>
      <c r="P29" s="4">
        <v>3.568281938326001</v>
      </c>
    </row>
    <row r="30" spans="4:16" ht="12.75">
      <c r="D30">
        <v>14</v>
      </c>
      <c r="E30">
        <v>0.7</v>
      </c>
      <c r="F30">
        <v>0.75</v>
      </c>
      <c r="G30">
        <f t="shared" si="2"/>
        <v>0.725</v>
      </c>
      <c r="H30">
        <v>4.7</v>
      </c>
      <c r="K30">
        <v>23</v>
      </c>
      <c r="L30">
        <v>1.1</v>
      </c>
      <c r="M30">
        <v>1.2</v>
      </c>
      <c r="N30">
        <f t="shared" si="3"/>
        <v>1.15</v>
      </c>
      <c r="O30">
        <v>218</v>
      </c>
      <c r="P30" s="4">
        <v>3.160621761658028</v>
      </c>
    </row>
    <row r="31" spans="4:16" ht="12.75">
      <c r="D31">
        <v>15</v>
      </c>
      <c r="E31">
        <v>0.75</v>
      </c>
      <c r="F31">
        <v>0.81</v>
      </c>
      <c r="G31">
        <f t="shared" si="2"/>
        <v>0.78</v>
      </c>
      <c r="H31">
        <v>5.2</v>
      </c>
      <c r="J31" s="3" t="s">
        <v>133</v>
      </c>
      <c r="K31">
        <v>24</v>
      </c>
      <c r="L31">
        <v>1.2</v>
      </c>
      <c r="M31">
        <v>1.25</v>
      </c>
      <c r="N31">
        <f t="shared" si="3"/>
        <v>1.225</v>
      </c>
      <c r="O31">
        <v>226</v>
      </c>
      <c r="P31" s="4">
        <v>4.247787610619473</v>
      </c>
    </row>
    <row r="32" spans="4:16" ht="12.75">
      <c r="D32">
        <v>16</v>
      </c>
      <c r="E32">
        <v>0.81</v>
      </c>
      <c r="F32">
        <v>0.85</v>
      </c>
      <c r="G32">
        <f t="shared" si="2"/>
        <v>0.8300000000000001</v>
      </c>
      <c r="H32">
        <v>5.1</v>
      </c>
      <c r="J32" s="3" t="s">
        <v>134</v>
      </c>
      <c r="K32">
        <v>25</v>
      </c>
      <c r="L32">
        <v>1.25</v>
      </c>
      <c r="M32">
        <v>1.29</v>
      </c>
      <c r="N32">
        <f t="shared" si="3"/>
        <v>1.27</v>
      </c>
      <c r="O32">
        <v>218</v>
      </c>
      <c r="P32" s="4">
        <v>9.311926605504592</v>
      </c>
    </row>
    <row r="33" spans="4:8" ht="12.75">
      <c r="D33">
        <v>17</v>
      </c>
      <c r="E33">
        <v>0.85</v>
      </c>
      <c r="F33">
        <v>0.9</v>
      </c>
      <c r="G33">
        <f t="shared" si="2"/>
        <v>0.875</v>
      </c>
      <c r="H33">
        <v>4.9</v>
      </c>
    </row>
    <row r="34" spans="4:8" ht="12.75">
      <c r="D34">
        <v>18</v>
      </c>
      <c r="E34">
        <v>0.9</v>
      </c>
      <c r="F34">
        <v>0.95</v>
      </c>
      <c r="G34">
        <f t="shared" si="2"/>
        <v>0.925</v>
      </c>
      <c r="H34">
        <v>4.8</v>
      </c>
    </row>
    <row r="35" spans="4:8" ht="12.75">
      <c r="D35">
        <v>19</v>
      </c>
      <c r="E35">
        <v>0.95</v>
      </c>
      <c r="F35">
        <v>1</v>
      </c>
      <c r="G35">
        <f t="shared" si="2"/>
        <v>0.975</v>
      </c>
      <c r="H35">
        <v>4.2</v>
      </c>
    </row>
    <row r="36" spans="4:8" ht="12.75">
      <c r="D36">
        <v>20</v>
      </c>
      <c r="E36">
        <v>1</v>
      </c>
      <c r="F36">
        <v>1.05</v>
      </c>
      <c r="G36">
        <f t="shared" si="2"/>
        <v>1.025</v>
      </c>
      <c r="H36">
        <v>3.8</v>
      </c>
    </row>
    <row r="37" spans="4:8" ht="12.75">
      <c r="D37">
        <v>21</v>
      </c>
      <c r="E37">
        <v>1.05</v>
      </c>
      <c r="F37">
        <v>1.1</v>
      </c>
      <c r="G37">
        <f t="shared" si="2"/>
        <v>1.0750000000000002</v>
      </c>
      <c r="H37">
        <v>3.8</v>
      </c>
    </row>
    <row r="38" spans="4:10" ht="12.75">
      <c r="D38">
        <v>22</v>
      </c>
      <c r="E38">
        <v>1.1</v>
      </c>
      <c r="F38">
        <v>1.15</v>
      </c>
      <c r="G38">
        <f t="shared" si="2"/>
        <v>1.125</v>
      </c>
      <c r="H38">
        <v>3.9</v>
      </c>
      <c r="J38" s="3"/>
    </row>
    <row r="39" spans="4:10" ht="12.75">
      <c r="D39">
        <v>23</v>
      </c>
      <c r="E39">
        <v>1.15</v>
      </c>
      <c r="F39">
        <v>1.2</v>
      </c>
      <c r="G39">
        <f t="shared" si="2"/>
        <v>1.1749999999999998</v>
      </c>
      <c r="H39">
        <v>4.1</v>
      </c>
      <c r="J39" s="3"/>
    </row>
    <row r="40" spans="4:8" ht="12.75">
      <c r="D40">
        <v>24</v>
      </c>
      <c r="E40">
        <v>1.2</v>
      </c>
      <c r="F40">
        <v>1.25</v>
      </c>
      <c r="G40">
        <f t="shared" si="2"/>
        <v>1.225</v>
      </c>
      <c r="H40">
        <v>4.5</v>
      </c>
    </row>
    <row r="41" spans="4:8" ht="12.75">
      <c r="D41">
        <v>25</v>
      </c>
      <c r="E41">
        <v>1.25</v>
      </c>
      <c r="F41">
        <v>1.29</v>
      </c>
      <c r="G41">
        <f t="shared" si="2"/>
        <v>1.27</v>
      </c>
      <c r="H41">
        <v>8.1</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D13">
      <selection activeCell="Q16" sqref="Q16"/>
    </sheetView>
  </sheetViews>
  <sheetFormatPr defaultColWidth="8.8515625" defaultRowHeight="12.75"/>
  <cols>
    <col min="1" max="1" width="14.421875" style="0" customWidth="1"/>
    <col min="2" max="2" width="9.28125" style="0" bestFit="1" customWidth="1"/>
  </cols>
  <sheetData>
    <row r="1" spans="1:2" ht="12.75">
      <c r="A1" s="3" t="s">
        <v>70</v>
      </c>
      <c r="B1" s="1">
        <v>40257</v>
      </c>
    </row>
    <row r="2" spans="1:2" ht="12.75">
      <c r="A2" s="3" t="s">
        <v>71</v>
      </c>
      <c r="B2" s="3" t="s">
        <v>79</v>
      </c>
    </row>
    <row r="3" spans="1:2" ht="12.75">
      <c r="A3" t="s">
        <v>72</v>
      </c>
      <c r="B3" t="s">
        <v>130</v>
      </c>
    </row>
    <row r="4" spans="1:2" ht="12.75">
      <c r="A4" t="s">
        <v>73</v>
      </c>
      <c r="B4">
        <v>0.12</v>
      </c>
    </row>
    <row r="5" spans="1:2" ht="12.75">
      <c r="A5" t="s">
        <v>74</v>
      </c>
      <c r="B5">
        <v>0.07</v>
      </c>
    </row>
    <row r="6" spans="1:2" ht="12.75">
      <c r="A6" t="s">
        <v>75</v>
      </c>
      <c r="B6">
        <v>1.3</v>
      </c>
    </row>
    <row r="7" spans="1:2" ht="12.75">
      <c r="A7" t="s">
        <v>76</v>
      </c>
      <c r="B7" t="str">
        <f>"-20 C"</f>
        <v>-20 C</v>
      </c>
    </row>
    <row r="8" spans="1:2" ht="12.75">
      <c r="A8" t="s">
        <v>77</v>
      </c>
      <c r="B8" s="3" t="s">
        <v>18</v>
      </c>
    </row>
    <row r="9" spans="1:2" ht="12.75">
      <c r="A9" t="s">
        <v>78</v>
      </c>
      <c r="B9" t="s">
        <v>63</v>
      </c>
    </row>
    <row r="10" spans="1:2" ht="12.75">
      <c r="A10" t="s">
        <v>81</v>
      </c>
      <c r="B10" s="3" t="s">
        <v>29</v>
      </c>
    </row>
    <row r="14" s="2" customFormat="1" ht="12.75">
      <c r="A14" s="2" t="s">
        <v>82</v>
      </c>
    </row>
    <row r="15" spans="1:17" s="2" customFormat="1" ht="12.75">
      <c r="A15" s="2" t="s">
        <v>83</v>
      </c>
      <c r="B15" s="2" t="s">
        <v>84</v>
      </c>
      <c r="C15" s="2" t="s">
        <v>85</v>
      </c>
      <c r="E15" s="2" t="s">
        <v>86</v>
      </c>
      <c r="F15" s="2" t="s">
        <v>87</v>
      </c>
      <c r="G15" s="2" t="s">
        <v>88</v>
      </c>
      <c r="H15" s="2" t="s">
        <v>89</v>
      </c>
      <c r="I15" s="2" t="s">
        <v>90</v>
      </c>
      <c r="J15" s="2" t="s">
        <v>85</v>
      </c>
      <c r="L15" s="2" t="s">
        <v>86</v>
      </c>
      <c r="M15" s="2" t="s">
        <v>87</v>
      </c>
      <c r="N15" s="2" t="s">
        <v>88</v>
      </c>
      <c r="O15" s="2" t="s">
        <v>135</v>
      </c>
      <c r="P15" s="2" t="s">
        <v>132</v>
      </c>
      <c r="Q15" s="2" t="s">
        <v>214</v>
      </c>
    </row>
    <row r="16" spans="4:17" ht="12.75">
      <c r="D16">
        <v>1</v>
      </c>
      <c r="E16">
        <v>0</v>
      </c>
      <c r="F16">
        <v>0.05</v>
      </c>
      <c r="G16">
        <f>0.5*(E16+F16)</f>
        <v>0.025</v>
      </c>
      <c r="H16">
        <v>12.2</v>
      </c>
      <c r="K16">
        <v>1</v>
      </c>
      <c r="L16">
        <v>0</v>
      </c>
      <c r="M16">
        <v>0.05</v>
      </c>
      <c r="N16">
        <f>0.5*(L16+M16)</f>
        <v>0.025</v>
      </c>
      <c r="O16">
        <v>226</v>
      </c>
      <c r="P16" s="5">
        <v>0.1007398265608798</v>
      </c>
      <c r="Q16" s="5">
        <v>0.009816310969459915</v>
      </c>
    </row>
    <row r="17" spans="4:17" ht="12.75">
      <c r="D17">
        <v>2</v>
      </c>
      <c r="E17">
        <v>0.05</v>
      </c>
      <c r="F17">
        <v>0.1</v>
      </c>
      <c r="G17">
        <f aca="true" t="shared" si="0" ref="G17:G42">0.5*(E17+F17)</f>
        <v>0.07500000000000001</v>
      </c>
      <c r="H17">
        <v>7.1</v>
      </c>
      <c r="K17">
        <v>2</v>
      </c>
      <c r="L17">
        <v>0.05</v>
      </c>
      <c r="M17">
        <v>0.1</v>
      </c>
      <c r="N17">
        <f aca="true" t="shared" si="1" ref="N17:N32">0.5*(L17+M17)</f>
        <v>0.07500000000000001</v>
      </c>
      <c r="O17">
        <v>90</v>
      </c>
      <c r="P17" s="5">
        <v>1.1693845276050137</v>
      </c>
      <c r="Q17" s="5">
        <v>-0.13742279579942737</v>
      </c>
    </row>
    <row r="18" spans="4:17" ht="12.75">
      <c r="D18">
        <v>3</v>
      </c>
      <c r="E18">
        <v>0.1</v>
      </c>
      <c r="F18">
        <v>0.15</v>
      </c>
      <c r="G18">
        <f t="shared" si="0"/>
        <v>0.125</v>
      </c>
      <c r="H18">
        <v>6</v>
      </c>
      <c r="K18">
        <v>3</v>
      </c>
      <c r="L18">
        <v>0.1</v>
      </c>
      <c r="M18">
        <v>0.15</v>
      </c>
      <c r="N18">
        <f t="shared" si="1"/>
        <v>0.125</v>
      </c>
      <c r="O18">
        <v>146</v>
      </c>
      <c r="P18" s="5">
        <v>0.07061421804939418</v>
      </c>
      <c r="Q18" s="5">
        <v>0.037254509255611315</v>
      </c>
    </row>
    <row r="19" spans="4:17" ht="12.75">
      <c r="D19">
        <v>4</v>
      </c>
      <c r="E19">
        <v>0.15</v>
      </c>
      <c r="F19">
        <v>0.2</v>
      </c>
      <c r="G19">
        <f t="shared" si="0"/>
        <v>0.175</v>
      </c>
      <c r="H19">
        <v>6.1</v>
      </c>
      <c r="K19">
        <v>4</v>
      </c>
      <c r="L19">
        <v>0.15</v>
      </c>
      <c r="M19">
        <v>0.2</v>
      </c>
      <c r="N19">
        <f t="shared" si="1"/>
        <v>0.175</v>
      </c>
      <c r="O19">
        <v>218</v>
      </c>
      <c r="P19" s="5">
        <v>0.01576403032906964</v>
      </c>
      <c r="Q19" s="5">
        <v>0.04588560711450516</v>
      </c>
    </row>
    <row r="20" spans="4:17" ht="12.75">
      <c r="D20">
        <v>5</v>
      </c>
      <c r="E20">
        <v>0.2</v>
      </c>
      <c r="F20">
        <v>0.25</v>
      </c>
      <c r="G20">
        <f t="shared" si="0"/>
        <v>0.225</v>
      </c>
      <c r="H20">
        <v>5.3</v>
      </c>
      <c r="K20" t="str">
        <f>"5+6"</f>
        <v>5+6</v>
      </c>
      <c r="L20">
        <v>0.2</v>
      </c>
      <c r="M20">
        <v>0.3</v>
      </c>
      <c r="N20">
        <f t="shared" si="1"/>
        <v>0.25</v>
      </c>
      <c r="O20">
        <v>190</v>
      </c>
      <c r="P20" s="5">
        <v>0.009043575294045215</v>
      </c>
      <c r="Q20" s="5">
        <v>0.07141427492576793</v>
      </c>
    </row>
    <row r="21" spans="4:17" ht="12.75">
      <c r="D21">
        <v>6</v>
      </c>
      <c r="E21">
        <v>0.25</v>
      </c>
      <c r="F21">
        <v>0.3</v>
      </c>
      <c r="G21">
        <f t="shared" si="0"/>
        <v>0.275</v>
      </c>
      <c r="H21">
        <v>5</v>
      </c>
      <c r="K21" t="str">
        <f>"7+8"</f>
        <v>7+8</v>
      </c>
      <c r="L21">
        <v>0.3</v>
      </c>
      <c r="M21">
        <v>0.39</v>
      </c>
      <c r="N21">
        <f t="shared" si="1"/>
        <v>0.345</v>
      </c>
      <c r="O21">
        <v>194</v>
      </c>
      <c r="P21" s="5">
        <v>0.04649982657634075</v>
      </c>
      <c r="Q21" s="5">
        <v>0.03229909889667213</v>
      </c>
    </row>
    <row r="22" spans="4:17" ht="12.75">
      <c r="D22">
        <v>7</v>
      </c>
      <c r="E22">
        <v>0.3</v>
      </c>
      <c r="F22">
        <v>0.35</v>
      </c>
      <c r="G22">
        <f t="shared" si="0"/>
        <v>0.32499999999999996</v>
      </c>
      <c r="H22">
        <v>5.3</v>
      </c>
      <c r="K22" t="str">
        <f>"9+10"</f>
        <v>9+10</v>
      </c>
      <c r="L22">
        <v>0.39</v>
      </c>
      <c r="M22">
        <v>0.5</v>
      </c>
      <c r="N22">
        <f t="shared" si="1"/>
        <v>0.445</v>
      </c>
      <c r="O22">
        <v>192</v>
      </c>
      <c r="P22" s="5">
        <v>0.03579748553892899</v>
      </c>
      <c r="Q22" s="5">
        <v>0.04382226207442777</v>
      </c>
    </row>
    <row r="23" spans="4:17" ht="12.75">
      <c r="D23">
        <v>8</v>
      </c>
      <c r="E23">
        <v>0.35</v>
      </c>
      <c r="F23">
        <v>0.39</v>
      </c>
      <c r="G23">
        <f t="shared" si="0"/>
        <v>0.37</v>
      </c>
      <c r="H23">
        <v>5.3</v>
      </c>
      <c r="J23" s="3" t="s">
        <v>133</v>
      </c>
      <c r="K23" t="str">
        <f>"11+12"</f>
        <v>11+12</v>
      </c>
      <c r="L23">
        <v>0.5</v>
      </c>
      <c r="M23">
        <v>0.61</v>
      </c>
      <c r="N23">
        <f t="shared" si="1"/>
        <v>0.5549999999999999</v>
      </c>
      <c r="O23">
        <v>180</v>
      </c>
      <c r="P23" s="5">
        <v>0.06204897493414359</v>
      </c>
      <c r="Q23" s="5">
        <v>0.045970888091751906</v>
      </c>
    </row>
    <row r="24" spans="4:17" ht="12.75">
      <c r="D24">
        <v>9</v>
      </c>
      <c r="E24">
        <v>0.39</v>
      </c>
      <c r="F24">
        <v>0.45</v>
      </c>
      <c r="G24">
        <f t="shared" si="0"/>
        <v>0.42000000000000004</v>
      </c>
      <c r="H24">
        <v>5.4</v>
      </c>
      <c r="J24" s="3" t="s">
        <v>134</v>
      </c>
      <c r="K24" t="str">
        <f>"13+14"</f>
        <v>13+14</v>
      </c>
      <c r="L24">
        <v>0.61</v>
      </c>
      <c r="M24">
        <v>0.7</v>
      </c>
      <c r="N24">
        <f t="shared" si="1"/>
        <v>0.655</v>
      </c>
      <c r="O24">
        <v>204</v>
      </c>
      <c r="P24" s="5">
        <v>0.016845875547731284</v>
      </c>
      <c r="Q24" s="5">
        <v>0.060354292033302046</v>
      </c>
    </row>
    <row r="25" spans="4:17" ht="12.75">
      <c r="D25">
        <v>10</v>
      </c>
      <c r="E25">
        <v>0.45</v>
      </c>
      <c r="F25">
        <v>0.5</v>
      </c>
      <c r="G25">
        <f t="shared" si="0"/>
        <v>0.475</v>
      </c>
      <c r="H25">
        <v>5.8</v>
      </c>
      <c r="K25" t="str">
        <f>"15+16"</f>
        <v>15+16</v>
      </c>
      <c r="L25">
        <v>0.7</v>
      </c>
      <c r="M25">
        <v>0.8</v>
      </c>
      <c r="N25">
        <f t="shared" si="1"/>
        <v>0.75</v>
      </c>
      <c r="O25">
        <v>200</v>
      </c>
      <c r="P25" s="5">
        <v>0.038661284382043304</v>
      </c>
      <c r="Q25" s="5">
        <v>0.03777367332677918</v>
      </c>
    </row>
    <row r="26" spans="4:17" ht="12.75">
      <c r="D26">
        <v>11</v>
      </c>
      <c r="E26">
        <v>0.5</v>
      </c>
      <c r="F26">
        <v>0.55</v>
      </c>
      <c r="G26">
        <f t="shared" si="0"/>
        <v>0.525</v>
      </c>
      <c r="H26">
        <v>5.2</v>
      </c>
      <c r="K26" t="str">
        <f>"17+18"</f>
        <v>17+18</v>
      </c>
      <c r="L26">
        <v>0.8</v>
      </c>
      <c r="M26">
        <v>0.9</v>
      </c>
      <c r="N26">
        <f t="shared" si="1"/>
        <v>0.8500000000000001</v>
      </c>
      <c r="O26">
        <v>196</v>
      </c>
      <c r="P26" s="5">
        <v>0.10520077382868927</v>
      </c>
      <c r="Q26" s="5">
        <v>-0.0059988588049076875</v>
      </c>
    </row>
    <row r="27" spans="4:17" ht="12.75">
      <c r="D27">
        <v>12</v>
      </c>
      <c r="E27">
        <v>0.55</v>
      </c>
      <c r="F27">
        <v>0.61</v>
      </c>
      <c r="G27">
        <f t="shared" si="0"/>
        <v>0.5800000000000001</v>
      </c>
      <c r="H27">
        <v>5.4</v>
      </c>
      <c r="J27" s="3" t="s">
        <v>133</v>
      </c>
      <c r="K27" t="str">
        <f>"19+20"</f>
        <v>19+20</v>
      </c>
      <c r="L27">
        <v>0.9</v>
      </c>
      <c r="M27">
        <v>1</v>
      </c>
      <c r="N27">
        <f t="shared" si="1"/>
        <v>0.95</v>
      </c>
      <c r="O27">
        <v>186</v>
      </c>
      <c r="P27" s="5">
        <v>0.15935654852813552</v>
      </c>
      <c r="Q27" s="5">
        <v>0.049465851605443846</v>
      </c>
    </row>
    <row r="28" spans="4:17" ht="12.75">
      <c r="D28">
        <v>13</v>
      </c>
      <c r="E28">
        <v>0.61</v>
      </c>
      <c r="F28">
        <v>0.65</v>
      </c>
      <c r="G28">
        <f t="shared" si="0"/>
        <v>0.63</v>
      </c>
      <c r="H28">
        <v>5.8</v>
      </c>
      <c r="J28" s="3" t="s">
        <v>134</v>
      </c>
      <c r="K28" t="str">
        <f>"21+22"</f>
        <v>21+22</v>
      </c>
      <c r="L28">
        <v>1</v>
      </c>
      <c r="M28">
        <v>1.1</v>
      </c>
      <c r="N28">
        <f t="shared" si="1"/>
        <v>1.05</v>
      </c>
      <c r="O28">
        <v>182</v>
      </c>
      <c r="P28" s="5">
        <v>0.4319301002389453</v>
      </c>
      <c r="Q28" s="5">
        <v>-0.020585634763027206</v>
      </c>
    </row>
    <row r="29" spans="4:17" ht="12.75">
      <c r="D29">
        <v>14</v>
      </c>
      <c r="E29">
        <v>0.65</v>
      </c>
      <c r="F29">
        <v>0.7</v>
      </c>
      <c r="G29">
        <f t="shared" si="0"/>
        <v>0.675</v>
      </c>
      <c r="H29">
        <v>5.7</v>
      </c>
      <c r="K29" t="str">
        <f>"23+24"</f>
        <v>23+24</v>
      </c>
      <c r="L29">
        <v>1.1</v>
      </c>
      <c r="M29">
        <v>1.2</v>
      </c>
      <c r="N29">
        <f t="shared" si="1"/>
        <v>1.15</v>
      </c>
      <c r="O29">
        <v>194</v>
      </c>
      <c r="P29" s="5">
        <v>0.715211618293241</v>
      </c>
      <c r="Q29" s="5">
        <v>0.19204730913168977</v>
      </c>
    </row>
    <row r="30" spans="4:17" ht="12.75">
      <c r="D30">
        <v>15</v>
      </c>
      <c r="E30">
        <v>0.7</v>
      </c>
      <c r="F30">
        <v>0.75</v>
      </c>
      <c r="G30">
        <f t="shared" si="0"/>
        <v>0.725</v>
      </c>
      <c r="H30">
        <v>5.9</v>
      </c>
      <c r="J30" s="3" t="s">
        <v>136</v>
      </c>
      <c r="K30">
        <v>25</v>
      </c>
      <c r="L30">
        <v>1.2</v>
      </c>
      <c r="M30">
        <v>1.25</v>
      </c>
      <c r="N30">
        <f t="shared" si="1"/>
        <v>1.225</v>
      </c>
      <c r="O30">
        <v>208</v>
      </c>
      <c r="P30" s="5">
        <v>1.0739245661678694</v>
      </c>
      <c r="Q30" s="5">
        <v>0.30072342121105206</v>
      </c>
    </row>
    <row r="31" spans="4:17" ht="12.75">
      <c r="D31">
        <v>16</v>
      </c>
      <c r="E31">
        <v>0.75</v>
      </c>
      <c r="F31">
        <v>0.8</v>
      </c>
      <c r="G31">
        <f t="shared" si="0"/>
        <v>0.775</v>
      </c>
      <c r="H31">
        <v>6.1</v>
      </c>
      <c r="J31" s="3" t="s">
        <v>137</v>
      </c>
      <c r="K31">
        <v>26</v>
      </c>
      <c r="L31">
        <v>1.25</v>
      </c>
      <c r="M31">
        <v>1.3</v>
      </c>
      <c r="N31">
        <f t="shared" si="1"/>
        <v>1.275</v>
      </c>
      <c r="O31">
        <v>182</v>
      </c>
      <c r="P31" s="5">
        <v>0.9087054021420437</v>
      </c>
      <c r="Q31" s="5">
        <v>-0.1014958125807265</v>
      </c>
    </row>
    <row r="32" spans="4:17" ht="12.75">
      <c r="D32">
        <v>17</v>
      </c>
      <c r="E32">
        <v>0.8</v>
      </c>
      <c r="F32">
        <v>0.85</v>
      </c>
      <c r="G32">
        <f t="shared" si="0"/>
        <v>0.825</v>
      </c>
      <c r="H32">
        <v>6</v>
      </c>
      <c r="K32">
        <v>27</v>
      </c>
      <c r="L32">
        <v>1.3</v>
      </c>
      <c r="M32">
        <v>1.32</v>
      </c>
      <c r="N32">
        <f t="shared" si="1"/>
        <v>1.31</v>
      </c>
      <c r="O32">
        <v>96</v>
      </c>
      <c r="P32" s="5">
        <v>0.25058239877250293</v>
      </c>
      <c r="Q32" s="5">
        <v>0.09146981000753739</v>
      </c>
    </row>
    <row r="33" spans="4:8" ht="12.75">
      <c r="D33">
        <v>18</v>
      </c>
      <c r="E33">
        <v>0.85</v>
      </c>
      <c r="F33">
        <v>0.9</v>
      </c>
      <c r="G33">
        <f t="shared" si="0"/>
        <v>0.875</v>
      </c>
      <c r="H33">
        <v>5.2</v>
      </c>
    </row>
    <row r="34" spans="4:8" ht="12.75">
      <c r="D34">
        <v>19</v>
      </c>
      <c r="E34">
        <v>0.9</v>
      </c>
      <c r="F34">
        <v>0.95</v>
      </c>
      <c r="G34">
        <f t="shared" si="0"/>
        <v>0.925</v>
      </c>
      <c r="H34">
        <v>5.1</v>
      </c>
    </row>
    <row r="35" spans="4:8" ht="12.75">
      <c r="D35">
        <v>20</v>
      </c>
      <c r="E35">
        <v>0.95</v>
      </c>
      <c r="F35">
        <v>1</v>
      </c>
      <c r="G35">
        <f t="shared" si="0"/>
        <v>0.975</v>
      </c>
      <c r="H35">
        <v>5.3</v>
      </c>
    </row>
    <row r="36" spans="4:10" ht="12.75">
      <c r="D36">
        <v>21</v>
      </c>
      <c r="E36">
        <v>1</v>
      </c>
      <c r="F36">
        <v>1.03</v>
      </c>
      <c r="G36">
        <f t="shared" si="0"/>
        <v>1.0150000000000001</v>
      </c>
      <c r="H36">
        <v>4.9</v>
      </c>
      <c r="J36" s="3" t="s">
        <v>133</v>
      </c>
    </row>
    <row r="37" spans="4:10" ht="12.75">
      <c r="D37">
        <v>22</v>
      </c>
      <c r="E37">
        <v>1.03</v>
      </c>
      <c r="F37">
        <v>1.1</v>
      </c>
      <c r="G37">
        <f t="shared" si="0"/>
        <v>1.065</v>
      </c>
      <c r="H37">
        <v>4.7</v>
      </c>
      <c r="J37" s="3" t="s">
        <v>134</v>
      </c>
    </row>
    <row r="38" spans="4:8" ht="12.75">
      <c r="D38">
        <v>23</v>
      </c>
      <c r="E38">
        <v>1.1</v>
      </c>
      <c r="F38">
        <v>1.13</v>
      </c>
      <c r="G38">
        <f t="shared" si="0"/>
        <v>1.115</v>
      </c>
      <c r="H38">
        <v>4.9</v>
      </c>
    </row>
    <row r="39" spans="4:8" ht="12.75">
      <c r="D39">
        <v>24</v>
      </c>
      <c r="E39">
        <v>1.13</v>
      </c>
      <c r="F39">
        <v>1.2</v>
      </c>
      <c r="G39">
        <f t="shared" si="0"/>
        <v>1.165</v>
      </c>
      <c r="H39">
        <v>4.8</v>
      </c>
    </row>
    <row r="40" spans="4:8" ht="12.75">
      <c r="D40">
        <v>25</v>
      </c>
      <c r="E40">
        <v>1.2</v>
      </c>
      <c r="F40">
        <v>1.25</v>
      </c>
      <c r="G40">
        <f t="shared" si="0"/>
        <v>1.225</v>
      </c>
      <c r="H40">
        <v>4.7</v>
      </c>
    </row>
    <row r="41" spans="4:8" ht="12.75">
      <c r="D41">
        <v>26</v>
      </c>
      <c r="E41">
        <v>1.25</v>
      </c>
      <c r="F41">
        <v>1.3</v>
      </c>
      <c r="G41">
        <f t="shared" si="0"/>
        <v>1.275</v>
      </c>
      <c r="H41">
        <v>5.4</v>
      </c>
    </row>
    <row r="42" spans="4:8" ht="12.75">
      <c r="D42">
        <v>27</v>
      </c>
      <c r="E42">
        <v>1.3</v>
      </c>
      <c r="F42">
        <v>1.32</v>
      </c>
      <c r="G42">
        <f t="shared" si="0"/>
        <v>1.31</v>
      </c>
      <c r="H42">
        <v>11.4</v>
      </c>
    </row>
  </sheetData>
  <sheetProtection/>
  <printOptions/>
  <pageMargins left="0.7" right="0.7" top="0.75" bottom="0.75" header="0.3" footer="0.3"/>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1:P41"/>
  <sheetViews>
    <sheetView zoomScalePageLayoutView="0" workbookViewId="0" topLeftCell="A15">
      <selection activeCell="N14" sqref="N14"/>
    </sheetView>
  </sheetViews>
  <sheetFormatPr defaultColWidth="8.8515625" defaultRowHeight="12.75"/>
  <cols>
    <col min="2" max="2" width="9.28125" style="0" bestFit="1" customWidth="1"/>
  </cols>
  <sheetData>
    <row r="1" spans="1:2" ht="12.75">
      <c r="A1" t="s">
        <v>70</v>
      </c>
      <c r="B1" s="1">
        <v>40257</v>
      </c>
    </row>
    <row r="2" spans="1:2" ht="12.75">
      <c r="A2" t="s">
        <v>71</v>
      </c>
      <c r="B2" t="s">
        <v>79</v>
      </c>
    </row>
    <row r="3" spans="1:2" ht="12.75">
      <c r="A3" t="s">
        <v>72</v>
      </c>
      <c r="B3" t="s">
        <v>130</v>
      </c>
    </row>
    <row r="4" spans="1:2" ht="12.75">
      <c r="A4" t="s">
        <v>73</v>
      </c>
      <c r="B4" s="3">
        <v>0.12</v>
      </c>
    </row>
    <row r="5" spans="1:2" ht="12.75">
      <c r="A5" t="s">
        <v>74</v>
      </c>
      <c r="B5">
        <v>0.07</v>
      </c>
    </row>
    <row r="6" spans="1:2" ht="12.75">
      <c r="A6" t="s">
        <v>75</v>
      </c>
      <c r="B6">
        <v>1.29</v>
      </c>
    </row>
    <row r="7" spans="1:2" ht="12.75">
      <c r="A7" t="s">
        <v>76</v>
      </c>
      <c r="B7" t="str">
        <f>"-20 C"</f>
        <v>-20 C</v>
      </c>
    </row>
    <row r="8" spans="1:2" ht="12.75">
      <c r="A8" t="s">
        <v>77</v>
      </c>
      <c r="B8" s="3" t="s">
        <v>61</v>
      </c>
    </row>
    <row r="9" spans="1:2" ht="12.75">
      <c r="A9" t="s">
        <v>78</v>
      </c>
      <c r="B9" t="s">
        <v>131</v>
      </c>
    </row>
    <row r="10" spans="1:2" ht="12.75">
      <c r="A10" t="s">
        <v>81</v>
      </c>
      <c r="B10" s="3" t="s">
        <v>30</v>
      </c>
    </row>
    <row r="14" spans="1:11" ht="12.75">
      <c r="A14" s="2" t="s">
        <v>82</v>
      </c>
      <c r="B14" s="2"/>
      <c r="C14" s="2"/>
      <c r="D14" s="2"/>
      <c r="E14" s="2"/>
      <c r="F14" s="2"/>
      <c r="G14" s="2"/>
      <c r="H14" s="2"/>
      <c r="I14" s="2"/>
      <c r="J14" s="2"/>
      <c r="K14" s="2"/>
    </row>
    <row r="15" spans="1:16" ht="12.75">
      <c r="A15" s="2" t="s">
        <v>83</v>
      </c>
      <c r="B15" s="2" t="s">
        <v>84</v>
      </c>
      <c r="C15" s="2" t="s">
        <v>85</v>
      </c>
      <c r="D15" s="2"/>
      <c r="E15" s="2" t="s">
        <v>86</v>
      </c>
      <c r="F15" s="2" t="s">
        <v>87</v>
      </c>
      <c r="G15" s="2" t="s">
        <v>88</v>
      </c>
      <c r="H15" s="2" t="s">
        <v>89</v>
      </c>
      <c r="I15" s="2" t="s">
        <v>90</v>
      </c>
      <c r="J15" s="2" t="s">
        <v>85</v>
      </c>
      <c r="L15" s="2" t="s">
        <v>86</v>
      </c>
      <c r="M15" s="2" t="s">
        <v>87</v>
      </c>
      <c r="N15" s="2" t="s">
        <v>88</v>
      </c>
      <c r="O15" s="2" t="s">
        <v>135</v>
      </c>
      <c r="P15" s="2" t="s">
        <v>220</v>
      </c>
    </row>
    <row r="16" spans="4:16" ht="12.75">
      <c r="D16">
        <v>1</v>
      </c>
      <c r="E16">
        <v>0</v>
      </c>
      <c r="F16">
        <v>0.05</v>
      </c>
      <c r="G16">
        <f>0.5*(E16+F16)</f>
        <v>0.025</v>
      </c>
      <c r="H16">
        <v>11.4</v>
      </c>
      <c r="K16">
        <v>1</v>
      </c>
      <c r="L16">
        <v>0</v>
      </c>
      <c r="M16">
        <v>0.05</v>
      </c>
      <c r="N16">
        <f>0.5*(L16+M16)</f>
        <v>0.025</v>
      </c>
      <c r="O16">
        <v>43</v>
      </c>
      <c r="P16" s="4">
        <v>37.209302325581426</v>
      </c>
    </row>
    <row r="17" spans="4:16" ht="12.75">
      <c r="D17">
        <v>2</v>
      </c>
      <c r="E17">
        <v>0.05</v>
      </c>
      <c r="F17">
        <v>0.1</v>
      </c>
      <c r="G17">
        <f aca="true" t="shared" si="0" ref="G17:G41">0.5*(E17+F17)</f>
        <v>0.07500000000000001</v>
      </c>
      <c r="H17">
        <v>9.2</v>
      </c>
      <c r="K17">
        <v>2</v>
      </c>
      <c r="L17">
        <v>0.05</v>
      </c>
      <c r="M17">
        <v>0.1</v>
      </c>
      <c r="N17">
        <f aca="true" t="shared" si="1" ref="N17:N32">0.5*(L17+M17)</f>
        <v>0.07500000000000001</v>
      </c>
      <c r="O17">
        <v>58</v>
      </c>
      <c r="P17" s="4">
        <v>40.51724137931037</v>
      </c>
    </row>
    <row r="18" spans="4:16" ht="12.75">
      <c r="D18">
        <v>3</v>
      </c>
      <c r="E18">
        <v>0.1</v>
      </c>
      <c r="F18">
        <v>0.15</v>
      </c>
      <c r="G18">
        <f t="shared" si="0"/>
        <v>0.125</v>
      </c>
      <c r="H18">
        <v>6.9</v>
      </c>
      <c r="K18">
        <v>3</v>
      </c>
      <c r="L18">
        <v>0.1</v>
      </c>
      <c r="M18">
        <v>0.15</v>
      </c>
      <c r="N18">
        <f t="shared" si="1"/>
        <v>0.125</v>
      </c>
      <c r="O18">
        <v>93</v>
      </c>
      <c r="P18" s="4">
        <v>23.118279569892458</v>
      </c>
    </row>
    <row r="19" spans="4:16" ht="12.75">
      <c r="D19">
        <v>4</v>
      </c>
      <c r="E19">
        <v>0.15</v>
      </c>
      <c r="F19">
        <v>0.19</v>
      </c>
      <c r="G19">
        <f t="shared" si="0"/>
        <v>0.16999999999999998</v>
      </c>
      <c r="H19">
        <v>7.1</v>
      </c>
      <c r="J19" s="3" t="s">
        <v>133</v>
      </c>
      <c r="K19">
        <v>4</v>
      </c>
      <c r="L19">
        <v>0.15</v>
      </c>
      <c r="M19">
        <v>0.19</v>
      </c>
      <c r="N19">
        <f t="shared" si="1"/>
        <v>0.16999999999999998</v>
      </c>
      <c r="O19">
        <v>153</v>
      </c>
      <c r="P19" s="4">
        <v>6.732026143790857</v>
      </c>
    </row>
    <row r="20" spans="4:16" ht="12.75">
      <c r="D20">
        <v>5</v>
      </c>
      <c r="E20">
        <v>0.19</v>
      </c>
      <c r="F20">
        <v>0.25</v>
      </c>
      <c r="G20">
        <f t="shared" si="0"/>
        <v>0.22</v>
      </c>
      <c r="H20">
        <v>6.9</v>
      </c>
      <c r="J20" s="3" t="s">
        <v>134</v>
      </c>
      <c r="K20">
        <v>5</v>
      </c>
      <c r="L20">
        <v>0.19</v>
      </c>
      <c r="M20">
        <v>0.25</v>
      </c>
      <c r="N20">
        <f t="shared" si="1"/>
        <v>0.22</v>
      </c>
      <c r="O20">
        <v>179</v>
      </c>
      <c r="P20" s="4">
        <v>4.636871508379879</v>
      </c>
    </row>
    <row r="21" spans="4:16" ht="12.75">
      <c r="D21">
        <v>6</v>
      </c>
      <c r="E21">
        <v>0.25</v>
      </c>
      <c r="F21">
        <v>0.3</v>
      </c>
      <c r="G21">
        <f t="shared" si="0"/>
        <v>0.275</v>
      </c>
      <c r="H21">
        <v>5.7</v>
      </c>
      <c r="K21">
        <v>6</v>
      </c>
      <c r="L21">
        <v>0.25</v>
      </c>
      <c r="M21">
        <v>0.3</v>
      </c>
      <c r="N21">
        <f t="shared" si="1"/>
        <v>0.275</v>
      </c>
      <c r="O21">
        <v>196</v>
      </c>
      <c r="P21" s="4">
        <v>4.030612244897955</v>
      </c>
    </row>
    <row r="22" spans="4:16" ht="12.75">
      <c r="D22">
        <v>7</v>
      </c>
      <c r="E22">
        <v>0.3</v>
      </c>
      <c r="F22">
        <v>0.35</v>
      </c>
      <c r="G22">
        <f t="shared" si="0"/>
        <v>0.32499999999999996</v>
      </c>
      <c r="H22">
        <v>5.6</v>
      </c>
      <c r="K22">
        <v>7</v>
      </c>
      <c r="L22">
        <v>0.3</v>
      </c>
      <c r="M22">
        <v>0.4</v>
      </c>
      <c r="N22">
        <f t="shared" si="1"/>
        <v>0.35</v>
      </c>
      <c r="O22">
        <v>191</v>
      </c>
      <c r="P22" s="4">
        <v>3.769633507853434</v>
      </c>
    </row>
    <row r="23" spans="4:16" ht="12.75">
      <c r="D23">
        <v>8</v>
      </c>
      <c r="E23">
        <v>0.35</v>
      </c>
      <c r="F23">
        <v>0.4</v>
      </c>
      <c r="G23">
        <f t="shared" si="0"/>
        <v>0.375</v>
      </c>
      <c r="H23">
        <v>4.7</v>
      </c>
      <c r="K23">
        <v>9</v>
      </c>
      <c r="L23">
        <v>0.4</v>
      </c>
      <c r="M23">
        <v>0.5</v>
      </c>
      <c r="N23">
        <f t="shared" si="1"/>
        <v>0.45</v>
      </c>
      <c r="O23">
        <v>194</v>
      </c>
      <c r="P23" s="4">
        <v>4.432989690721646</v>
      </c>
    </row>
    <row r="24" spans="4:16" ht="12.75">
      <c r="D24">
        <v>9</v>
      </c>
      <c r="E24">
        <v>0.4</v>
      </c>
      <c r="F24">
        <v>0.45</v>
      </c>
      <c r="G24">
        <f t="shared" si="0"/>
        <v>0.42500000000000004</v>
      </c>
      <c r="H24">
        <v>5.1</v>
      </c>
      <c r="K24">
        <v>11</v>
      </c>
      <c r="L24">
        <v>0.5</v>
      </c>
      <c r="M24">
        <v>0.6</v>
      </c>
      <c r="N24">
        <f t="shared" si="1"/>
        <v>0.55</v>
      </c>
      <c r="O24">
        <v>214</v>
      </c>
      <c r="P24" s="4">
        <v>3.8317757009345805</v>
      </c>
    </row>
    <row r="25" spans="4:16" ht="12.75">
      <c r="D25">
        <v>10</v>
      </c>
      <c r="E25">
        <v>0.45</v>
      </c>
      <c r="F25">
        <v>0.5</v>
      </c>
      <c r="G25">
        <f t="shared" si="0"/>
        <v>0.475</v>
      </c>
      <c r="H25">
        <v>5.8</v>
      </c>
      <c r="J25" s="3" t="s">
        <v>133</v>
      </c>
      <c r="K25">
        <v>13</v>
      </c>
      <c r="L25">
        <v>0.6</v>
      </c>
      <c r="M25">
        <v>0.7</v>
      </c>
      <c r="N25">
        <f t="shared" si="1"/>
        <v>0.6499999999999999</v>
      </c>
      <c r="O25">
        <v>181</v>
      </c>
      <c r="P25" s="4">
        <v>3.2044198895027924</v>
      </c>
    </row>
    <row r="26" spans="4:16" ht="12.75">
      <c r="D26">
        <v>11</v>
      </c>
      <c r="E26">
        <v>0.5</v>
      </c>
      <c r="F26">
        <v>0.55</v>
      </c>
      <c r="G26">
        <f t="shared" si="0"/>
        <v>0.525</v>
      </c>
      <c r="H26">
        <v>5.7</v>
      </c>
      <c r="J26" s="3" t="s">
        <v>134</v>
      </c>
      <c r="K26">
        <v>15</v>
      </c>
      <c r="L26">
        <v>0.7</v>
      </c>
      <c r="M26">
        <v>0.8</v>
      </c>
      <c r="N26">
        <f t="shared" si="1"/>
        <v>0.75</v>
      </c>
      <c r="O26">
        <v>192</v>
      </c>
      <c r="P26" s="4">
        <v>4.270833333333335</v>
      </c>
    </row>
    <row r="27" spans="4:16" ht="12.75">
      <c r="D27">
        <v>12</v>
      </c>
      <c r="E27">
        <v>0.55</v>
      </c>
      <c r="F27">
        <v>0.6</v>
      </c>
      <c r="G27">
        <f t="shared" si="0"/>
        <v>0.575</v>
      </c>
      <c r="H27">
        <v>5</v>
      </c>
      <c r="K27">
        <v>17</v>
      </c>
      <c r="L27">
        <v>0.8</v>
      </c>
      <c r="M27">
        <v>0.9</v>
      </c>
      <c r="N27">
        <f t="shared" si="1"/>
        <v>0.8500000000000001</v>
      </c>
      <c r="O27">
        <v>205</v>
      </c>
      <c r="P27" s="4">
        <v>3.3170731707317063</v>
      </c>
    </row>
    <row r="28" spans="4:16" ht="12.75">
      <c r="D28">
        <v>13</v>
      </c>
      <c r="E28">
        <v>0.6</v>
      </c>
      <c r="F28">
        <v>0.65</v>
      </c>
      <c r="G28">
        <f t="shared" si="0"/>
        <v>0.625</v>
      </c>
      <c r="H28">
        <v>5.3</v>
      </c>
      <c r="K28">
        <v>19</v>
      </c>
      <c r="L28">
        <v>0.9</v>
      </c>
      <c r="M28">
        <v>1</v>
      </c>
      <c r="N28">
        <f t="shared" si="1"/>
        <v>0.95</v>
      </c>
      <c r="O28">
        <v>191</v>
      </c>
      <c r="P28" s="4">
        <v>4.60732984293195</v>
      </c>
    </row>
    <row r="29" spans="4:16" ht="12.75">
      <c r="D29">
        <v>14</v>
      </c>
      <c r="E29">
        <v>0.65</v>
      </c>
      <c r="F29">
        <v>0.7</v>
      </c>
      <c r="G29">
        <f t="shared" si="0"/>
        <v>0.675</v>
      </c>
      <c r="H29">
        <v>5.9</v>
      </c>
      <c r="K29">
        <v>21</v>
      </c>
      <c r="L29">
        <v>1</v>
      </c>
      <c r="M29">
        <v>1.1</v>
      </c>
      <c r="N29">
        <f t="shared" si="1"/>
        <v>1.05</v>
      </c>
      <c r="O29">
        <v>215</v>
      </c>
      <c r="P29" s="4">
        <v>3.581395348837191</v>
      </c>
    </row>
    <row r="30" spans="4:16" ht="12.75">
      <c r="D30">
        <v>15</v>
      </c>
      <c r="E30">
        <v>0.7</v>
      </c>
      <c r="F30">
        <v>0.75</v>
      </c>
      <c r="G30">
        <f t="shared" si="0"/>
        <v>0.725</v>
      </c>
      <c r="H30">
        <v>5.7</v>
      </c>
      <c r="K30">
        <v>23</v>
      </c>
      <c r="L30">
        <v>1.1</v>
      </c>
      <c r="M30">
        <v>1.2</v>
      </c>
      <c r="N30">
        <f t="shared" si="1"/>
        <v>1.15</v>
      </c>
      <c r="O30">
        <v>193</v>
      </c>
      <c r="P30" s="4">
        <v>2.6943005181346944</v>
      </c>
    </row>
    <row r="31" spans="4:16" ht="12.75">
      <c r="D31">
        <v>16</v>
      </c>
      <c r="E31">
        <v>0.75</v>
      </c>
      <c r="F31">
        <v>0.8</v>
      </c>
      <c r="G31">
        <f t="shared" si="0"/>
        <v>0.775</v>
      </c>
      <c r="H31">
        <v>6</v>
      </c>
      <c r="K31">
        <v>25</v>
      </c>
      <c r="L31">
        <v>1.2</v>
      </c>
      <c r="M31">
        <v>1.25</v>
      </c>
      <c r="N31">
        <f t="shared" si="1"/>
        <v>1.225</v>
      </c>
      <c r="O31">
        <v>190</v>
      </c>
      <c r="P31" s="4">
        <v>6.368421052631584</v>
      </c>
    </row>
    <row r="32" spans="4:16" ht="12.75">
      <c r="D32">
        <v>17</v>
      </c>
      <c r="E32">
        <v>0.8</v>
      </c>
      <c r="F32">
        <v>0.85</v>
      </c>
      <c r="G32">
        <f t="shared" si="0"/>
        <v>0.825</v>
      </c>
      <c r="H32">
        <v>5</v>
      </c>
      <c r="K32">
        <v>26</v>
      </c>
      <c r="L32">
        <v>1.25</v>
      </c>
      <c r="M32">
        <v>1.3</v>
      </c>
      <c r="N32">
        <f t="shared" si="1"/>
        <v>1.275</v>
      </c>
      <c r="O32">
        <v>199</v>
      </c>
      <c r="P32" s="4">
        <v>5.527638190954745</v>
      </c>
    </row>
    <row r="33" spans="4:8" ht="12.75">
      <c r="D33">
        <v>18</v>
      </c>
      <c r="E33">
        <v>0.85</v>
      </c>
      <c r="F33">
        <v>0.9</v>
      </c>
      <c r="G33">
        <f t="shared" si="0"/>
        <v>0.875</v>
      </c>
      <c r="H33">
        <v>5.2</v>
      </c>
    </row>
    <row r="34" spans="4:8" ht="12.75">
      <c r="D34">
        <v>19</v>
      </c>
      <c r="E34">
        <v>0.9</v>
      </c>
      <c r="F34">
        <v>0.95</v>
      </c>
      <c r="G34">
        <f t="shared" si="0"/>
        <v>0.925</v>
      </c>
      <c r="H34">
        <v>5.5</v>
      </c>
    </row>
    <row r="35" spans="4:8" ht="12.75">
      <c r="D35">
        <v>20</v>
      </c>
      <c r="E35">
        <v>0.95</v>
      </c>
      <c r="F35">
        <v>1</v>
      </c>
      <c r="G35">
        <f t="shared" si="0"/>
        <v>0.975</v>
      </c>
      <c r="H35">
        <v>5.2</v>
      </c>
    </row>
    <row r="36" spans="4:8" ht="12.75">
      <c r="D36">
        <v>21</v>
      </c>
      <c r="E36">
        <v>1</v>
      </c>
      <c r="F36">
        <v>1.05</v>
      </c>
      <c r="G36">
        <f t="shared" si="0"/>
        <v>1.025</v>
      </c>
      <c r="H36">
        <v>5.1</v>
      </c>
    </row>
    <row r="37" spans="4:8" ht="12.75">
      <c r="D37">
        <v>22</v>
      </c>
      <c r="E37">
        <v>1.05</v>
      </c>
      <c r="F37">
        <v>1.1</v>
      </c>
      <c r="G37">
        <f t="shared" si="0"/>
        <v>1.0750000000000002</v>
      </c>
      <c r="H37">
        <v>4.5</v>
      </c>
    </row>
    <row r="38" spans="4:8" ht="12.75">
      <c r="D38">
        <v>23</v>
      </c>
      <c r="E38">
        <v>1.1</v>
      </c>
      <c r="F38">
        <v>1.15</v>
      </c>
      <c r="G38">
        <f t="shared" si="0"/>
        <v>1.125</v>
      </c>
      <c r="H38">
        <v>4.6</v>
      </c>
    </row>
    <row r="39" spans="4:8" ht="12.75">
      <c r="D39">
        <v>24</v>
      </c>
      <c r="E39">
        <v>1.15</v>
      </c>
      <c r="F39">
        <v>1.2</v>
      </c>
      <c r="G39">
        <f t="shared" si="0"/>
        <v>1.1749999999999998</v>
      </c>
      <c r="H39">
        <v>4.7</v>
      </c>
    </row>
    <row r="40" spans="4:8" ht="12.75">
      <c r="D40">
        <v>25</v>
      </c>
      <c r="E40">
        <v>1.2</v>
      </c>
      <c r="F40">
        <v>1.25</v>
      </c>
      <c r="G40">
        <f t="shared" si="0"/>
        <v>1.225</v>
      </c>
      <c r="H40">
        <v>4.5</v>
      </c>
    </row>
    <row r="41" spans="4:8" ht="12.75">
      <c r="D41">
        <v>26</v>
      </c>
      <c r="E41">
        <v>1.25</v>
      </c>
      <c r="F41">
        <v>1.3</v>
      </c>
      <c r="G41">
        <f t="shared" si="0"/>
        <v>1.275</v>
      </c>
      <c r="H41">
        <v>7.1</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Q40"/>
  <sheetViews>
    <sheetView zoomScalePageLayoutView="0" workbookViewId="0" topLeftCell="B1">
      <selection activeCell="P16" sqref="P16"/>
    </sheetView>
  </sheetViews>
  <sheetFormatPr defaultColWidth="8.8515625" defaultRowHeight="12.75"/>
  <sheetData>
    <row r="1" spans="1:2" ht="12.75">
      <c r="A1" t="s">
        <v>70</v>
      </c>
      <c r="B1" s="1">
        <v>40257</v>
      </c>
    </row>
    <row r="2" spans="1:2" ht="12.75">
      <c r="A2" t="s">
        <v>71</v>
      </c>
      <c r="B2" t="s">
        <v>79</v>
      </c>
    </row>
    <row r="3" spans="1:2" ht="12.75">
      <c r="A3" t="s">
        <v>72</v>
      </c>
      <c r="B3" t="s">
        <v>130</v>
      </c>
    </row>
    <row r="4" spans="1:2" ht="12.75">
      <c r="A4" t="s">
        <v>73</v>
      </c>
      <c r="B4" s="3">
        <v>0.37</v>
      </c>
    </row>
    <row r="5" spans="1:2" ht="12.75">
      <c r="A5" t="s">
        <v>74</v>
      </c>
      <c r="B5">
        <v>0.06</v>
      </c>
    </row>
    <row r="6" spans="1:2" ht="12.75">
      <c r="A6" t="s">
        <v>75</v>
      </c>
      <c r="B6">
        <v>1.24</v>
      </c>
    </row>
    <row r="7" spans="1:2" ht="12.75">
      <c r="A7" t="s">
        <v>76</v>
      </c>
      <c r="B7" t="str">
        <f>"-20 C"</f>
        <v>-20 C</v>
      </c>
    </row>
    <row r="8" spans="1:2" ht="12.75">
      <c r="A8" t="s">
        <v>77</v>
      </c>
      <c r="B8" s="3" t="s">
        <v>60</v>
      </c>
    </row>
    <row r="9" spans="1:2" ht="12.75">
      <c r="A9" t="s">
        <v>78</v>
      </c>
      <c r="B9" t="s">
        <v>131</v>
      </c>
    </row>
    <row r="10" spans="1:2" ht="12.75">
      <c r="A10" t="s">
        <v>81</v>
      </c>
      <c r="B10" s="3" t="s">
        <v>31</v>
      </c>
    </row>
    <row r="14" spans="1:11" ht="12.75">
      <c r="A14" s="2" t="s">
        <v>82</v>
      </c>
      <c r="B14" s="2"/>
      <c r="C14" s="2"/>
      <c r="D14" s="2"/>
      <c r="E14" s="2"/>
      <c r="F14" s="2"/>
      <c r="G14" s="2"/>
      <c r="H14" s="2"/>
      <c r="I14" s="2"/>
      <c r="J14" s="2"/>
      <c r="K14" s="2"/>
    </row>
    <row r="15" spans="1:17" ht="12.75">
      <c r="A15" s="2" t="s">
        <v>83</v>
      </c>
      <c r="B15" s="2" t="s">
        <v>84</v>
      </c>
      <c r="C15" s="2" t="s">
        <v>85</v>
      </c>
      <c r="D15" s="2"/>
      <c r="E15" s="2" t="s">
        <v>86</v>
      </c>
      <c r="F15" s="2" t="s">
        <v>87</v>
      </c>
      <c r="G15" s="2" t="s">
        <v>88</v>
      </c>
      <c r="H15" s="2" t="s">
        <v>89</v>
      </c>
      <c r="I15" s="2" t="s">
        <v>90</v>
      </c>
      <c r="J15" s="2" t="s">
        <v>85</v>
      </c>
      <c r="L15" s="2" t="s">
        <v>86</v>
      </c>
      <c r="M15" s="2" t="s">
        <v>87</v>
      </c>
      <c r="N15" s="2" t="s">
        <v>88</v>
      </c>
      <c r="O15" s="2" t="s">
        <v>135</v>
      </c>
      <c r="P15" s="2" t="s">
        <v>220</v>
      </c>
      <c r="Q15" s="2" t="s">
        <v>85</v>
      </c>
    </row>
    <row r="16" spans="4:16" ht="12.75">
      <c r="D16">
        <v>1</v>
      </c>
      <c r="E16">
        <v>0</v>
      </c>
      <c r="F16">
        <v>0.05</v>
      </c>
      <c r="G16">
        <f>0.5*(E16+F16)</f>
        <v>0.025</v>
      </c>
      <c r="H16">
        <v>11.7</v>
      </c>
      <c r="K16">
        <v>1</v>
      </c>
      <c r="L16">
        <v>0</v>
      </c>
      <c r="M16">
        <v>0.05</v>
      </c>
      <c r="N16">
        <f>0.5*(L16+M16)</f>
        <v>0.025</v>
      </c>
      <c r="O16">
        <v>60</v>
      </c>
      <c r="P16" s="4">
        <v>28.83333333333328</v>
      </c>
    </row>
    <row r="17" spans="4:16" ht="12.75">
      <c r="D17">
        <v>2</v>
      </c>
      <c r="E17">
        <v>0.05</v>
      </c>
      <c r="F17">
        <v>0.1</v>
      </c>
      <c r="G17">
        <f aca="true" t="shared" si="0" ref="G17:G40">0.5*(E17+F17)</f>
        <v>0.07500000000000001</v>
      </c>
      <c r="H17">
        <v>8.7</v>
      </c>
      <c r="K17">
        <v>2</v>
      </c>
      <c r="L17">
        <v>0.05</v>
      </c>
      <c r="M17">
        <v>0.1</v>
      </c>
      <c r="N17">
        <f aca="true" t="shared" si="1" ref="N17:N32">0.5*(L17+M17)</f>
        <v>0.07500000000000001</v>
      </c>
      <c r="O17">
        <v>20</v>
      </c>
      <c r="P17" s="4">
        <v>91.49999999999991</v>
      </c>
    </row>
    <row r="18" spans="4:16" ht="12.75">
      <c r="D18">
        <v>3</v>
      </c>
      <c r="E18">
        <v>0.1</v>
      </c>
      <c r="F18">
        <v>0.15</v>
      </c>
      <c r="G18">
        <f t="shared" si="0"/>
        <v>0.125</v>
      </c>
      <c r="H18">
        <v>6.7</v>
      </c>
      <c r="K18">
        <v>3</v>
      </c>
      <c r="L18">
        <v>0.1</v>
      </c>
      <c r="M18">
        <v>0.15</v>
      </c>
      <c r="N18">
        <f t="shared" si="1"/>
        <v>0.125</v>
      </c>
      <c r="O18">
        <v>92</v>
      </c>
      <c r="P18" s="4">
        <v>7.2826086956521925</v>
      </c>
    </row>
    <row r="19" spans="4:16" ht="12.75">
      <c r="D19">
        <v>4</v>
      </c>
      <c r="E19">
        <v>0.15</v>
      </c>
      <c r="F19">
        <v>0.2</v>
      </c>
      <c r="G19">
        <f t="shared" si="0"/>
        <v>0.175</v>
      </c>
      <c r="H19">
        <v>6.6</v>
      </c>
      <c r="J19" s="3"/>
      <c r="K19">
        <v>4</v>
      </c>
      <c r="L19">
        <v>0.15</v>
      </c>
      <c r="M19">
        <v>0.2</v>
      </c>
      <c r="N19">
        <f t="shared" si="1"/>
        <v>0.175</v>
      </c>
      <c r="O19">
        <v>180</v>
      </c>
      <c r="P19" s="4">
        <v>2.8333333333333224</v>
      </c>
    </row>
    <row r="20" spans="4:16" ht="12.75">
      <c r="D20">
        <v>5</v>
      </c>
      <c r="E20">
        <v>0.2</v>
      </c>
      <c r="F20">
        <v>0.25</v>
      </c>
      <c r="G20">
        <f t="shared" si="0"/>
        <v>0.225</v>
      </c>
      <c r="H20">
        <v>5.6</v>
      </c>
      <c r="J20" s="3"/>
      <c r="K20">
        <v>5</v>
      </c>
      <c r="L20">
        <v>0.2</v>
      </c>
      <c r="M20">
        <v>0.25</v>
      </c>
      <c r="N20">
        <f t="shared" si="1"/>
        <v>0.225</v>
      </c>
      <c r="O20">
        <v>185</v>
      </c>
      <c r="P20" s="4">
        <v>3.405405405405419</v>
      </c>
    </row>
    <row r="21" spans="4:16" ht="12.75">
      <c r="D21">
        <v>6</v>
      </c>
      <c r="E21">
        <v>0.25</v>
      </c>
      <c r="F21">
        <v>0.3</v>
      </c>
      <c r="G21">
        <f t="shared" si="0"/>
        <v>0.275</v>
      </c>
      <c r="H21">
        <v>6.3</v>
      </c>
      <c r="J21" s="3" t="s">
        <v>133</v>
      </c>
      <c r="K21">
        <v>6</v>
      </c>
      <c r="L21">
        <v>0.25</v>
      </c>
      <c r="M21">
        <v>0.3</v>
      </c>
      <c r="N21">
        <f t="shared" si="1"/>
        <v>0.275</v>
      </c>
      <c r="O21">
        <v>199</v>
      </c>
      <c r="P21" s="4">
        <v>4.371859296482399</v>
      </c>
    </row>
    <row r="22" spans="4:16" ht="12.75">
      <c r="D22">
        <v>7</v>
      </c>
      <c r="E22">
        <v>0.3</v>
      </c>
      <c r="F22">
        <v>0.35</v>
      </c>
      <c r="G22">
        <f t="shared" si="0"/>
        <v>0.32499999999999996</v>
      </c>
      <c r="H22">
        <v>6.2</v>
      </c>
      <c r="J22" s="3" t="s">
        <v>134</v>
      </c>
      <c r="K22">
        <v>7</v>
      </c>
      <c r="L22">
        <v>0.3</v>
      </c>
      <c r="M22">
        <v>0.4</v>
      </c>
      <c r="N22">
        <f t="shared" si="1"/>
        <v>0.35</v>
      </c>
      <c r="O22">
        <v>167</v>
      </c>
      <c r="P22" s="4">
        <v>2.9940119760479043</v>
      </c>
    </row>
    <row r="23" spans="4:16" ht="12.75">
      <c r="D23">
        <v>8</v>
      </c>
      <c r="E23">
        <v>0.35</v>
      </c>
      <c r="F23">
        <v>0.4</v>
      </c>
      <c r="G23">
        <f t="shared" si="0"/>
        <v>0.375</v>
      </c>
      <c r="H23">
        <v>5.5</v>
      </c>
      <c r="K23">
        <v>9</v>
      </c>
      <c r="L23">
        <v>0.4</v>
      </c>
      <c r="M23">
        <v>0.5</v>
      </c>
      <c r="N23">
        <f t="shared" si="1"/>
        <v>0.45</v>
      </c>
      <c r="O23">
        <v>173</v>
      </c>
      <c r="P23" s="4">
        <v>2.9479768786127463</v>
      </c>
    </row>
    <row r="24" spans="4:16" ht="12.75">
      <c r="D24">
        <v>9</v>
      </c>
      <c r="E24">
        <v>0.4</v>
      </c>
      <c r="F24">
        <v>0.45</v>
      </c>
      <c r="G24">
        <f t="shared" si="0"/>
        <v>0.42500000000000004</v>
      </c>
      <c r="H24">
        <v>5.2</v>
      </c>
      <c r="K24">
        <v>11</v>
      </c>
      <c r="L24">
        <v>0.5</v>
      </c>
      <c r="M24">
        <v>0.6</v>
      </c>
      <c r="N24">
        <f t="shared" si="1"/>
        <v>0.55</v>
      </c>
      <c r="O24">
        <v>173</v>
      </c>
      <c r="P24" s="4">
        <v>3.815028901734125</v>
      </c>
    </row>
    <row r="25" spans="4:16" ht="12.75">
      <c r="D25">
        <v>10</v>
      </c>
      <c r="E25">
        <v>0.45</v>
      </c>
      <c r="F25">
        <v>0.5</v>
      </c>
      <c r="G25">
        <f t="shared" si="0"/>
        <v>0.475</v>
      </c>
      <c r="H25">
        <v>5.7</v>
      </c>
      <c r="J25" s="3"/>
      <c r="K25">
        <v>13</v>
      </c>
      <c r="L25">
        <v>0.6</v>
      </c>
      <c r="M25">
        <v>0.7</v>
      </c>
      <c r="N25">
        <f t="shared" si="1"/>
        <v>0.6499999999999999</v>
      </c>
      <c r="O25">
        <v>176</v>
      </c>
      <c r="P25" s="4">
        <v>3.750000000000021</v>
      </c>
    </row>
    <row r="26" spans="4:16" ht="12.75">
      <c r="D26">
        <v>11</v>
      </c>
      <c r="E26">
        <v>0.5</v>
      </c>
      <c r="F26">
        <v>0.55</v>
      </c>
      <c r="G26">
        <f t="shared" si="0"/>
        <v>0.525</v>
      </c>
      <c r="H26">
        <v>5.8</v>
      </c>
      <c r="J26" s="3"/>
      <c r="K26">
        <v>15</v>
      </c>
      <c r="L26">
        <v>0.7</v>
      </c>
      <c r="M26">
        <v>0.8</v>
      </c>
      <c r="N26">
        <f t="shared" si="1"/>
        <v>0.75</v>
      </c>
      <c r="O26">
        <v>149</v>
      </c>
      <c r="P26" s="4">
        <v>4.630872483221508</v>
      </c>
    </row>
    <row r="27" spans="4:16" ht="12.75">
      <c r="D27">
        <v>12</v>
      </c>
      <c r="E27">
        <v>0.55</v>
      </c>
      <c r="F27">
        <v>0.6</v>
      </c>
      <c r="G27">
        <f t="shared" si="0"/>
        <v>0.575</v>
      </c>
      <c r="H27">
        <v>6</v>
      </c>
      <c r="K27">
        <v>17</v>
      </c>
      <c r="L27">
        <v>0.8</v>
      </c>
      <c r="M27">
        <v>0.9</v>
      </c>
      <c r="N27">
        <f t="shared" si="1"/>
        <v>0.8500000000000001</v>
      </c>
      <c r="O27">
        <v>161</v>
      </c>
      <c r="P27" s="4">
        <v>4.472049689440987</v>
      </c>
    </row>
    <row r="28" spans="4:16" ht="12.75">
      <c r="D28">
        <v>13</v>
      </c>
      <c r="E28">
        <v>0.6</v>
      </c>
      <c r="F28">
        <v>0.65</v>
      </c>
      <c r="G28">
        <f t="shared" si="0"/>
        <v>0.625</v>
      </c>
      <c r="H28">
        <v>5.9</v>
      </c>
      <c r="K28">
        <v>19</v>
      </c>
      <c r="L28">
        <v>0.9</v>
      </c>
      <c r="M28">
        <v>1</v>
      </c>
      <c r="N28">
        <f t="shared" si="1"/>
        <v>0.95</v>
      </c>
      <c r="O28">
        <v>187</v>
      </c>
      <c r="P28" s="4">
        <v>3.208556149732628</v>
      </c>
    </row>
    <row r="29" spans="4:16" ht="12.75">
      <c r="D29">
        <v>14</v>
      </c>
      <c r="E29">
        <v>0.65</v>
      </c>
      <c r="F29">
        <v>0.7</v>
      </c>
      <c r="G29">
        <f t="shared" si="0"/>
        <v>0.675</v>
      </c>
      <c r="H29">
        <v>5.7</v>
      </c>
      <c r="K29">
        <v>21</v>
      </c>
      <c r="L29">
        <v>1</v>
      </c>
      <c r="M29">
        <v>1.1</v>
      </c>
      <c r="N29">
        <f t="shared" si="1"/>
        <v>1.05</v>
      </c>
      <c r="O29">
        <v>181</v>
      </c>
      <c r="P29" s="4">
        <v>4.08839779005526</v>
      </c>
    </row>
    <row r="30" spans="4:16" ht="12.75">
      <c r="D30">
        <v>15</v>
      </c>
      <c r="E30">
        <v>0.7</v>
      </c>
      <c r="F30">
        <v>0.75</v>
      </c>
      <c r="G30">
        <f t="shared" si="0"/>
        <v>0.725</v>
      </c>
      <c r="H30">
        <v>5.2</v>
      </c>
      <c r="K30">
        <v>23</v>
      </c>
      <c r="L30">
        <v>1.1</v>
      </c>
      <c r="M30">
        <v>1.15</v>
      </c>
      <c r="N30">
        <f t="shared" si="1"/>
        <v>1.125</v>
      </c>
      <c r="O30">
        <v>199</v>
      </c>
      <c r="P30" s="4">
        <v>4.4221105527637965</v>
      </c>
    </row>
    <row r="31" spans="4:16" ht="12.75">
      <c r="D31">
        <v>16</v>
      </c>
      <c r="E31">
        <v>0.75</v>
      </c>
      <c r="F31">
        <v>0.8</v>
      </c>
      <c r="G31">
        <f t="shared" si="0"/>
        <v>0.775</v>
      </c>
      <c r="H31">
        <v>5.4</v>
      </c>
      <c r="K31">
        <v>24</v>
      </c>
      <c r="L31">
        <v>1.15</v>
      </c>
      <c r="M31">
        <v>1.2</v>
      </c>
      <c r="N31">
        <f t="shared" si="1"/>
        <v>1.1749999999999998</v>
      </c>
      <c r="O31">
        <v>179</v>
      </c>
      <c r="P31" s="4">
        <v>4.245810055865911</v>
      </c>
    </row>
    <row r="32" spans="4:17" ht="12.75">
      <c r="D32">
        <v>17</v>
      </c>
      <c r="E32">
        <v>0.8</v>
      </c>
      <c r="F32">
        <v>0.85</v>
      </c>
      <c r="G32">
        <f t="shared" si="0"/>
        <v>0.825</v>
      </c>
      <c r="H32">
        <v>5</v>
      </c>
      <c r="J32" s="3" t="s">
        <v>133</v>
      </c>
      <c r="K32">
        <v>25</v>
      </c>
      <c r="L32">
        <v>1.2</v>
      </c>
      <c r="M32">
        <v>1.26</v>
      </c>
      <c r="N32">
        <f t="shared" si="1"/>
        <v>1.23</v>
      </c>
      <c r="O32">
        <v>186</v>
      </c>
      <c r="P32" s="4">
        <v>4.301075268817189</v>
      </c>
      <c r="Q32" t="s">
        <v>138</v>
      </c>
    </row>
    <row r="33" spans="4:10" ht="12.75">
      <c r="D33">
        <v>18</v>
      </c>
      <c r="E33">
        <v>0.85</v>
      </c>
      <c r="F33">
        <v>0.9</v>
      </c>
      <c r="G33">
        <f t="shared" si="0"/>
        <v>0.875</v>
      </c>
      <c r="H33">
        <v>5.7</v>
      </c>
      <c r="J33" s="3" t="s">
        <v>134</v>
      </c>
    </row>
    <row r="34" spans="4:8" ht="12.75">
      <c r="D34">
        <v>19</v>
      </c>
      <c r="E34">
        <v>0.9</v>
      </c>
      <c r="F34">
        <v>0.95</v>
      </c>
      <c r="G34">
        <f t="shared" si="0"/>
        <v>0.925</v>
      </c>
      <c r="H34">
        <v>4.9</v>
      </c>
    </row>
    <row r="35" spans="4:8" ht="12.75">
      <c r="D35">
        <v>20</v>
      </c>
      <c r="E35">
        <v>0.95</v>
      </c>
      <c r="F35">
        <v>1</v>
      </c>
      <c r="G35">
        <f t="shared" si="0"/>
        <v>0.975</v>
      </c>
      <c r="H35">
        <v>4.7</v>
      </c>
    </row>
    <row r="36" spans="4:8" ht="12.75">
      <c r="D36">
        <v>21</v>
      </c>
      <c r="E36">
        <v>1</v>
      </c>
      <c r="F36">
        <v>1.05</v>
      </c>
      <c r="G36">
        <f t="shared" si="0"/>
        <v>1.025</v>
      </c>
      <c r="H36">
        <v>4</v>
      </c>
    </row>
    <row r="37" spans="4:8" ht="12.75">
      <c r="D37">
        <v>22</v>
      </c>
      <c r="E37">
        <v>1.05</v>
      </c>
      <c r="F37">
        <v>1.1</v>
      </c>
      <c r="G37">
        <f t="shared" si="0"/>
        <v>1.0750000000000002</v>
      </c>
      <c r="H37">
        <v>3.5</v>
      </c>
    </row>
    <row r="38" spans="4:8" ht="12.75">
      <c r="D38">
        <v>23</v>
      </c>
      <c r="E38">
        <v>1.1</v>
      </c>
      <c r="F38">
        <v>1.15</v>
      </c>
      <c r="G38">
        <f t="shared" si="0"/>
        <v>1.125</v>
      </c>
      <c r="H38">
        <v>3.8</v>
      </c>
    </row>
    <row r="39" spans="4:8" ht="12.75">
      <c r="D39">
        <v>24</v>
      </c>
      <c r="E39">
        <v>1.15</v>
      </c>
      <c r="F39">
        <v>1.2</v>
      </c>
      <c r="G39">
        <f t="shared" si="0"/>
        <v>1.1749999999999998</v>
      </c>
      <c r="H39">
        <v>4.2</v>
      </c>
    </row>
    <row r="40" spans="4:8" ht="12.75">
      <c r="D40">
        <v>25</v>
      </c>
      <c r="E40">
        <v>1.2</v>
      </c>
      <c r="F40">
        <v>1.26</v>
      </c>
      <c r="G40">
        <f t="shared" si="0"/>
        <v>1.23</v>
      </c>
      <c r="H40">
        <v>7.3</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R40"/>
  <sheetViews>
    <sheetView zoomScalePageLayoutView="0" workbookViewId="0" topLeftCell="D7">
      <selection activeCell="Q17" sqref="Q17"/>
    </sheetView>
  </sheetViews>
  <sheetFormatPr defaultColWidth="8.8515625" defaultRowHeight="12.75"/>
  <sheetData>
    <row r="1" spans="1:2" ht="12.75">
      <c r="A1" s="3" t="s">
        <v>70</v>
      </c>
      <c r="B1" s="1">
        <v>40257</v>
      </c>
    </row>
    <row r="2" spans="1:2" ht="12.75">
      <c r="A2" s="3" t="s">
        <v>71</v>
      </c>
      <c r="B2" s="3" t="s">
        <v>79</v>
      </c>
    </row>
    <row r="3" spans="1:2" ht="12.75">
      <c r="A3" t="s">
        <v>72</v>
      </c>
      <c r="B3" t="s">
        <v>130</v>
      </c>
    </row>
    <row r="4" spans="1:2" ht="12.75">
      <c r="A4" t="s">
        <v>73</v>
      </c>
      <c r="B4">
        <v>0.37</v>
      </c>
    </row>
    <row r="5" spans="1:2" ht="12.75">
      <c r="A5" t="s">
        <v>74</v>
      </c>
      <c r="B5">
        <v>0.06</v>
      </c>
    </row>
    <row r="6" spans="1:2" ht="12.75">
      <c r="A6" t="s">
        <v>75</v>
      </c>
      <c r="B6">
        <v>1.24</v>
      </c>
    </row>
    <row r="7" spans="1:2" ht="12.75">
      <c r="A7" t="s">
        <v>76</v>
      </c>
      <c r="B7" t="str">
        <f>"-20 C"</f>
        <v>-20 C</v>
      </c>
    </row>
    <row r="8" spans="1:2" ht="12.75">
      <c r="A8" t="s">
        <v>77</v>
      </c>
      <c r="B8" s="3" t="s">
        <v>33</v>
      </c>
    </row>
    <row r="9" spans="1:2" ht="12.75">
      <c r="A9" t="s">
        <v>78</v>
      </c>
      <c r="B9" t="s">
        <v>131</v>
      </c>
    </row>
    <row r="10" spans="1:2" ht="12.75">
      <c r="A10" t="s">
        <v>81</v>
      </c>
      <c r="B10" s="3" t="s">
        <v>32</v>
      </c>
    </row>
    <row r="14" s="2" customFormat="1" ht="12.75">
      <c r="A14" s="2" t="s">
        <v>82</v>
      </c>
    </row>
    <row r="15" spans="1:18" s="2" customFormat="1" ht="12.75">
      <c r="A15" s="2" t="s">
        <v>83</v>
      </c>
      <c r="B15" s="2" t="s">
        <v>84</v>
      </c>
      <c r="C15" s="2" t="s">
        <v>85</v>
      </c>
      <c r="E15" s="2" t="s">
        <v>86</v>
      </c>
      <c r="F15" s="2" t="s">
        <v>87</v>
      </c>
      <c r="G15" s="2" t="s">
        <v>88</v>
      </c>
      <c r="H15" s="2" t="s">
        <v>89</v>
      </c>
      <c r="I15" s="2" t="s">
        <v>90</v>
      </c>
      <c r="J15" s="2" t="s">
        <v>85</v>
      </c>
      <c r="L15" s="2" t="s">
        <v>86</v>
      </c>
      <c r="M15" s="2" t="s">
        <v>87</v>
      </c>
      <c r="N15" s="2" t="s">
        <v>88</v>
      </c>
      <c r="O15" s="2" t="s">
        <v>135</v>
      </c>
      <c r="P15" s="2" t="s">
        <v>132</v>
      </c>
      <c r="Q15" s="2" t="s">
        <v>214</v>
      </c>
      <c r="R15" s="2" t="s">
        <v>85</v>
      </c>
    </row>
    <row r="16" spans="4:18" ht="12.75">
      <c r="D16">
        <v>1</v>
      </c>
      <c r="E16">
        <v>0</v>
      </c>
      <c r="F16">
        <v>0.05</v>
      </c>
      <c r="G16">
        <f>0.5*(E16+F16)</f>
        <v>0.025</v>
      </c>
      <c r="J16" t="s">
        <v>62</v>
      </c>
      <c r="K16">
        <v>1</v>
      </c>
      <c r="R16" t="s">
        <v>62</v>
      </c>
    </row>
    <row r="17" spans="4:17" ht="12.75">
      <c r="D17">
        <v>2</v>
      </c>
      <c r="E17">
        <v>0.05</v>
      </c>
      <c r="F17">
        <v>0.1</v>
      </c>
      <c r="G17">
        <f>0.5*(E17+F17)</f>
        <v>0.07500000000000001</v>
      </c>
      <c r="H17">
        <v>8.2</v>
      </c>
      <c r="K17">
        <v>2</v>
      </c>
      <c r="L17">
        <v>0.05</v>
      </c>
      <c r="M17">
        <v>0.1</v>
      </c>
      <c r="N17">
        <f>0.5*(L17+M17)</f>
        <v>0.07500000000000001</v>
      </c>
      <c r="O17">
        <v>20</v>
      </c>
      <c r="P17" s="5">
        <v>0.7947041789642235</v>
      </c>
      <c r="Q17" s="5">
        <v>0.2929352494604109</v>
      </c>
    </row>
    <row r="18" spans="4:17" ht="12.75">
      <c r="D18">
        <v>3</v>
      </c>
      <c r="E18">
        <v>0.1</v>
      </c>
      <c r="F18">
        <v>0.15</v>
      </c>
      <c r="G18">
        <f aca="true" t="shared" si="0" ref="G18:G40">0.5*(E18+F18)</f>
        <v>0.125</v>
      </c>
      <c r="H18">
        <v>6.5</v>
      </c>
      <c r="K18">
        <v>3</v>
      </c>
      <c r="L18">
        <v>0.1</v>
      </c>
      <c r="M18">
        <v>0.15</v>
      </c>
      <c r="N18">
        <f aca="true" t="shared" si="1" ref="N18:N36">0.5*(L18+M18)</f>
        <v>0.125</v>
      </c>
      <c r="O18">
        <v>78</v>
      </c>
      <c r="P18" s="5">
        <v>0.4020332991295101</v>
      </c>
      <c r="Q18" s="5">
        <v>0.14921734481590587</v>
      </c>
    </row>
    <row r="19" spans="4:17" ht="12.75">
      <c r="D19">
        <v>4</v>
      </c>
      <c r="E19">
        <v>0.15</v>
      </c>
      <c r="F19">
        <v>0.2</v>
      </c>
      <c r="G19">
        <f t="shared" si="0"/>
        <v>0.175</v>
      </c>
      <c r="H19">
        <v>6.1</v>
      </c>
      <c r="K19">
        <v>4</v>
      </c>
      <c r="L19">
        <v>0.15</v>
      </c>
      <c r="M19">
        <v>0.2</v>
      </c>
      <c r="N19">
        <f t="shared" si="1"/>
        <v>0.175</v>
      </c>
      <c r="O19">
        <v>133</v>
      </c>
      <c r="P19" s="5">
        <v>0.08720590462115031</v>
      </c>
      <c r="Q19" s="5">
        <v>0.024261380318685768</v>
      </c>
    </row>
    <row r="20" spans="4:17" ht="12.75">
      <c r="D20">
        <v>5</v>
      </c>
      <c r="E20">
        <v>0.2</v>
      </c>
      <c r="F20">
        <v>0.25</v>
      </c>
      <c r="G20">
        <f t="shared" si="0"/>
        <v>0.225</v>
      </c>
      <c r="H20">
        <v>5.6</v>
      </c>
      <c r="K20">
        <v>5</v>
      </c>
      <c r="L20">
        <v>0.2</v>
      </c>
      <c r="M20">
        <v>0.3</v>
      </c>
      <c r="N20">
        <f t="shared" si="1"/>
        <v>0.25</v>
      </c>
      <c r="O20">
        <v>198</v>
      </c>
      <c r="P20" s="5">
        <v>0.14535948673383287</v>
      </c>
      <c r="Q20" s="5">
        <v>-0.047159611255746046</v>
      </c>
    </row>
    <row r="21" spans="4:17" ht="12.75">
      <c r="D21">
        <v>6</v>
      </c>
      <c r="E21">
        <v>0.25</v>
      </c>
      <c r="F21">
        <v>0.3</v>
      </c>
      <c r="G21">
        <f t="shared" si="0"/>
        <v>0.275</v>
      </c>
      <c r="H21">
        <v>4.8</v>
      </c>
      <c r="K21">
        <v>7</v>
      </c>
      <c r="L21">
        <v>0.3</v>
      </c>
      <c r="M21">
        <v>0.4</v>
      </c>
      <c r="N21">
        <f t="shared" si="1"/>
        <v>0.35</v>
      </c>
      <c r="O21">
        <v>220</v>
      </c>
      <c r="P21" s="5">
        <v>0.09372432577465044</v>
      </c>
      <c r="Q21" s="5">
        <v>0.0030527011513786207</v>
      </c>
    </row>
    <row r="22" spans="4:17" ht="12.75">
      <c r="D22">
        <v>7</v>
      </c>
      <c r="E22">
        <v>0.3</v>
      </c>
      <c r="F22">
        <v>0.35</v>
      </c>
      <c r="G22">
        <f t="shared" si="0"/>
        <v>0.32499999999999996</v>
      </c>
      <c r="H22">
        <v>5.3</v>
      </c>
      <c r="K22">
        <v>9</v>
      </c>
      <c r="L22">
        <v>0.4</v>
      </c>
      <c r="M22">
        <v>0.5</v>
      </c>
      <c r="N22">
        <f t="shared" si="1"/>
        <v>0.45</v>
      </c>
      <c r="O22">
        <v>228</v>
      </c>
      <c r="P22" s="5">
        <v>0.1978282095572391</v>
      </c>
      <c r="Q22" s="5">
        <v>0.03127004975446454</v>
      </c>
    </row>
    <row r="23" spans="4:17" ht="12.75">
      <c r="D23">
        <v>8</v>
      </c>
      <c r="E23">
        <v>0.35</v>
      </c>
      <c r="F23">
        <v>0.4</v>
      </c>
      <c r="G23">
        <f t="shared" si="0"/>
        <v>0.375</v>
      </c>
      <c r="H23">
        <v>4.5</v>
      </c>
      <c r="J23" s="3" t="s">
        <v>133</v>
      </c>
      <c r="K23">
        <v>11</v>
      </c>
      <c r="L23">
        <v>0.5</v>
      </c>
      <c r="M23">
        <v>0.6</v>
      </c>
      <c r="N23">
        <f t="shared" si="1"/>
        <v>0.55</v>
      </c>
      <c r="O23">
        <v>220</v>
      </c>
      <c r="P23" s="5">
        <v>0.18549606142899563</v>
      </c>
      <c r="Q23" s="5">
        <v>-0.042534770026336675</v>
      </c>
    </row>
    <row r="24" spans="4:17" ht="12.75">
      <c r="D24">
        <v>9</v>
      </c>
      <c r="E24">
        <v>0.4</v>
      </c>
      <c r="F24">
        <v>0.45</v>
      </c>
      <c r="G24">
        <f t="shared" si="0"/>
        <v>0.42500000000000004</v>
      </c>
      <c r="H24">
        <v>4.8</v>
      </c>
      <c r="J24" s="3" t="s">
        <v>134</v>
      </c>
      <c r="K24">
        <v>13</v>
      </c>
      <c r="L24">
        <v>0.6</v>
      </c>
      <c r="M24">
        <v>0.64</v>
      </c>
      <c r="N24">
        <f t="shared" si="1"/>
        <v>0.62</v>
      </c>
      <c r="O24">
        <v>197</v>
      </c>
      <c r="P24" s="5">
        <v>0.15045846713823963</v>
      </c>
      <c r="Q24" s="5">
        <v>-0.021283189338122465</v>
      </c>
    </row>
    <row r="25" spans="4:17" ht="12.75">
      <c r="D25">
        <v>10</v>
      </c>
      <c r="E25">
        <v>0.45</v>
      </c>
      <c r="F25">
        <v>0.5</v>
      </c>
      <c r="G25">
        <f t="shared" si="0"/>
        <v>0.475</v>
      </c>
      <c r="H25">
        <v>4.9</v>
      </c>
      <c r="K25">
        <v>14</v>
      </c>
      <c r="L25">
        <v>0.64</v>
      </c>
      <c r="M25">
        <v>0.7</v>
      </c>
      <c r="N25">
        <f t="shared" si="1"/>
        <v>0.6699999999999999</v>
      </c>
      <c r="O25">
        <v>232</v>
      </c>
      <c r="P25" s="5">
        <v>0.08517332766158965</v>
      </c>
      <c r="Q25" s="5">
        <v>0.008588692030189164</v>
      </c>
    </row>
    <row r="26" spans="4:17" ht="12.75">
      <c r="D26">
        <v>11</v>
      </c>
      <c r="E26">
        <v>0.5</v>
      </c>
      <c r="F26">
        <v>0.55</v>
      </c>
      <c r="G26">
        <f t="shared" si="0"/>
        <v>0.525</v>
      </c>
      <c r="H26">
        <v>4.2</v>
      </c>
      <c r="K26">
        <v>15</v>
      </c>
      <c r="L26">
        <v>0.7</v>
      </c>
      <c r="M26">
        <v>0.75</v>
      </c>
      <c r="N26">
        <f t="shared" si="1"/>
        <v>0.725</v>
      </c>
      <c r="O26">
        <v>206</v>
      </c>
      <c r="P26" s="5">
        <v>0.09383806888845461</v>
      </c>
      <c r="Q26" s="5">
        <v>0.038661447158575855</v>
      </c>
    </row>
    <row r="27" spans="4:17" ht="12.75">
      <c r="D27">
        <v>12</v>
      </c>
      <c r="E27">
        <v>0.55</v>
      </c>
      <c r="F27">
        <v>0.6</v>
      </c>
      <c r="G27">
        <f t="shared" si="0"/>
        <v>0.575</v>
      </c>
      <c r="H27">
        <v>4.4</v>
      </c>
      <c r="K27">
        <v>16</v>
      </c>
      <c r="L27">
        <v>0.75</v>
      </c>
      <c r="M27">
        <v>0.8</v>
      </c>
      <c r="N27">
        <f t="shared" si="1"/>
        <v>0.775</v>
      </c>
      <c r="O27">
        <v>204</v>
      </c>
      <c r="P27" s="5">
        <v>0.10528672217332054</v>
      </c>
      <c r="Q27" s="5">
        <v>0.0624708267344381</v>
      </c>
    </row>
    <row r="28" spans="4:17" ht="12.75">
      <c r="D28">
        <v>13</v>
      </c>
      <c r="E28">
        <v>0.6</v>
      </c>
      <c r="F28">
        <v>0.64</v>
      </c>
      <c r="G28">
        <f t="shared" si="0"/>
        <v>0.62</v>
      </c>
      <c r="H28">
        <v>4.2</v>
      </c>
      <c r="J28" s="3" t="s">
        <v>133</v>
      </c>
      <c r="K28">
        <v>17</v>
      </c>
      <c r="L28">
        <v>0.8</v>
      </c>
      <c r="M28">
        <v>0.85</v>
      </c>
      <c r="N28">
        <f t="shared" si="1"/>
        <v>0.825</v>
      </c>
      <c r="O28">
        <v>218</v>
      </c>
      <c r="P28" s="5">
        <v>0.1556697994995628</v>
      </c>
      <c r="Q28" s="5">
        <v>0.06910774458164977</v>
      </c>
    </row>
    <row r="29" spans="4:17" ht="12.75">
      <c r="D29">
        <v>14</v>
      </c>
      <c r="E29">
        <v>0.64</v>
      </c>
      <c r="F29">
        <v>0.7</v>
      </c>
      <c r="G29">
        <f t="shared" si="0"/>
        <v>0.6699999999999999</v>
      </c>
      <c r="H29">
        <v>4.5</v>
      </c>
      <c r="J29" s="3" t="s">
        <v>134</v>
      </c>
      <c r="K29">
        <v>18</v>
      </c>
      <c r="L29">
        <v>0.85</v>
      </c>
      <c r="M29">
        <v>0.9</v>
      </c>
      <c r="N29">
        <f t="shared" si="1"/>
        <v>0.875</v>
      </c>
      <c r="O29">
        <v>190</v>
      </c>
      <c r="P29" s="5">
        <v>0.42278714499661396</v>
      </c>
      <c r="Q29" s="5">
        <v>0.03443707332202211</v>
      </c>
    </row>
    <row r="30" spans="4:17" ht="12.75">
      <c r="D30">
        <v>15</v>
      </c>
      <c r="E30">
        <v>0.7</v>
      </c>
      <c r="F30">
        <v>0.75</v>
      </c>
      <c r="G30">
        <f t="shared" si="0"/>
        <v>0.725</v>
      </c>
      <c r="H30">
        <v>4</v>
      </c>
      <c r="K30">
        <v>19</v>
      </c>
      <c r="L30">
        <v>0.9</v>
      </c>
      <c r="M30">
        <v>0.95</v>
      </c>
      <c r="N30">
        <f t="shared" si="1"/>
        <v>0.925</v>
      </c>
      <c r="O30">
        <v>207</v>
      </c>
      <c r="P30" s="5">
        <v>0.5084280554804406</v>
      </c>
      <c r="Q30" s="5">
        <v>0.16113222323630502</v>
      </c>
    </row>
    <row r="31" spans="4:17" ht="12.75">
      <c r="D31">
        <v>16</v>
      </c>
      <c r="E31">
        <v>0.75</v>
      </c>
      <c r="F31">
        <v>0.8</v>
      </c>
      <c r="G31">
        <f t="shared" si="0"/>
        <v>0.775</v>
      </c>
      <c r="H31">
        <v>4.5</v>
      </c>
      <c r="K31">
        <v>20</v>
      </c>
      <c r="L31">
        <v>0.95</v>
      </c>
      <c r="M31">
        <v>1</v>
      </c>
      <c r="N31">
        <f t="shared" si="1"/>
        <v>0.975</v>
      </c>
      <c r="O31">
        <v>220</v>
      </c>
      <c r="P31" s="5">
        <v>0.6053029372946174</v>
      </c>
      <c r="Q31" s="5">
        <v>0.19473448052554873</v>
      </c>
    </row>
    <row r="32" spans="4:17" ht="12.75">
      <c r="D32">
        <v>17</v>
      </c>
      <c r="E32">
        <v>0.8</v>
      </c>
      <c r="F32">
        <v>0.85</v>
      </c>
      <c r="G32">
        <f t="shared" si="0"/>
        <v>0.825</v>
      </c>
      <c r="H32">
        <v>3.8</v>
      </c>
      <c r="K32">
        <v>21</v>
      </c>
      <c r="L32">
        <v>1</v>
      </c>
      <c r="M32">
        <v>1.05</v>
      </c>
      <c r="N32">
        <f t="shared" si="1"/>
        <v>1.025</v>
      </c>
      <c r="O32">
        <v>225</v>
      </c>
      <c r="P32" s="5">
        <v>1.3135290693751012</v>
      </c>
      <c r="Q32" s="5">
        <v>-0.18848038672439651</v>
      </c>
    </row>
    <row r="33" spans="4:17" ht="12.75">
      <c r="D33">
        <v>18</v>
      </c>
      <c r="E33">
        <v>0.85</v>
      </c>
      <c r="F33">
        <v>0.9</v>
      </c>
      <c r="G33">
        <f t="shared" si="0"/>
        <v>0.875</v>
      </c>
      <c r="H33">
        <v>4.6</v>
      </c>
      <c r="J33" s="3" t="s">
        <v>133</v>
      </c>
      <c r="K33">
        <v>22</v>
      </c>
      <c r="L33">
        <v>1.05</v>
      </c>
      <c r="M33">
        <v>1.1</v>
      </c>
      <c r="N33">
        <f t="shared" si="1"/>
        <v>1.0750000000000002</v>
      </c>
      <c r="O33">
        <v>234</v>
      </c>
      <c r="P33" s="5">
        <v>0.9858076786874289</v>
      </c>
      <c r="Q33" s="5">
        <v>0.2558385085881209</v>
      </c>
    </row>
    <row r="34" spans="4:17" ht="12.75">
      <c r="D34">
        <v>19</v>
      </c>
      <c r="E34">
        <v>0.9</v>
      </c>
      <c r="F34">
        <v>0.95</v>
      </c>
      <c r="G34">
        <f t="shared" si="0"/>
        <v>0.925</v>
      </c>
      <c r="H34">
        <v>4.4</v>
      </c>
      <c r="J34" s="3" t="s">
        <v>134</v>
      </c>
      <c r="K34">
        <v>23</v>
      </c>
      <c r="L34">
        <v>1.1</v>
      </c>
      <c r="M34">
        <v>1.15</v>
      </c>
      <c r="N34">
        <f t="shared" si="1"/>
        <v>1.125</v>
      </c>
      <c r="O34">
        <v>228</v>
      </c>
      <c r="P34" s="5">
        <v>0.4408742955847043</v>
      </c>
      <c r="Q34" s="5">
        <v>0.15891345492100248</v>
      </c>
    </row>
    <row r="35" spans="4:17" ht="12.75">
      <c r="D35">
        <v>20</v>
      </c>
      <c r="E35">
        <v>0.95</v>
      </c>
      <c r="F35">
        <v>1</v>
      </c>
      <c r="G35">
        <f t="shared" si="0"/>
        <v>0.975</v>
      </c>
      <c r="H35">
        <v>4.4</v>
      </c>
      <c r="K35">
        <v>24</v>
      </c>
      <c r="L35">
        <v>1.15</v>
      </c>
      <c r="M35">
        <v>1.2</v>
      </c>
      <c r="N35">
        <f t="shared" si="1"/>
        <v>1.1749999999999998</v>
      </c>
      <c r="O35">
        <v>225</v>
      </c>
      <c r="P35" s="5">
        <v>0.3703846503761185</v>
      </c>
      <c r="Q35" s="5">
        <v>0.11424223153198457</v>
      </c>
    </row>
    <row r="36" spans="4:17" ht="12.75">
      <c r="D36">
        <v>21</v>
      </c>
      <c r="E36">
        <v>1</v>
      </c>
      <c r="F36">
        <v>1.05</v>
      </c>
      <c r="G36">
        <f t="shared" si="0"/>
        <v>1.025</v>
      </c>
      <c r="H36">
        <v>4.1</v>
      </c>
      <c r="K36">
        <v>25</v>
      </c>
      <c r="L36">
        <v>1.2</v>
      </c>
      <c r="M36">
        <v>1.25</v>
      </c>
      <c r="N36">
        <f t="shared" si="1"/>
        <v>1.225</v>
      </c>
      <c r="O36">
        <v>228</v>
      </c>
      <c r="P36" s="5">
        <v>0.0188407818625942</v>
      </c>
      <c r="Q36" s="5">
        <v>0.042130549749097045</v>
      </c>
    </row>
    <row r="37" spans="4:8" ht="12.75">
      <c r="D37">
        <v>22</v>
      </c>
      <c r="E37">
        <v>1.05</v>
      </c>
      <c r="F37">
        <v>1.1</v>
      </c>
      <c r="G37">
        <f t="shared" si="0"/>
        <v>1.0750000000000002</v>
      </c>
      <c r="H37">
        <v>3.9</v>
      </c>
    </row>
    <row r="38" spans="4:8" ht="12.75">
      <c r="D38">
        <v>23</v>
      </c>
      <c r="E38">
        <v>1.1</v>
      </c>
      <c r="F38">
        <v>1.15</v>
      </c>
      <c r="G38">
        <f t="shared" si="0"/>
        <v>1.125</v>
      </c>
      <c r="H38">
        <v>3.8</v>
      </c>
    </row>
    <row r="39" spans="4:8" ht="12.75">
      <c r="D39">
        <v>24</v>
      </c>
      <c r="E39">
        <v>1.15</v>
      </c>
      <c r="F39">
        <v>1.2</v>
      </c>
      <c r="G39">
        <f t="shared" si="0"/>
        <v>1.1749999999999998</v>
      </c>
      <c r="H39">
        <v>4.3</v>
      </c>
    </row>
    <row r="40" spans="4:8" ht="12.75">
      <c r="D40">
        <v>25</v>
      </c>
      <c r="E40">
        <v>1.2</v>
      </c>
      <c r="F40">
        <v>1.25</v>
      </c>
      <c r="G40">
        <f t="shared" si="0"/>
        <v>1.225</v>
      </c>
      <c r="H40">
        <v>7.1</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M77"/>
  <sheetViews>
    <sheetView zoomScalePageLayoutView="0" workbookViewId="0" topLeftCell="A11">
      <selection activeCell="K35" sqref="K35"/>
    </sheetView>
  </sheetViews>
  <sheetFormatPr defaultColWidth="8.8515625" defaultRowHeight="12.75"/>
  <sheetData>
    <row r="1" spans="1:2" ht="12.75">
      <c r="A1" t="s">
        <v>70</v>
      </c>
      <c r="B1" s="1">
        <v>40275</v>
      </c>
    </row>
    <row r="2" spans="1:2" ht="12.75">
      <c r="A2" t="s">
        <v>71</v>
      </c>
      <c r="B2" t="s">
        <v>64</v>
      </c>
    </row>
    <row r="3" spans="1:2" ht="12.75">
      <c r="A3" t="s">
        <v>72</v>
      </c>
      <c r="B3" t="s">
        <v>65</v>
      </c>
    </row>
    <row r="4" spans="1:2" ht="12.75">
      <c r="A4" t="s">
        <v>73</v>
      </c>
      <c r="B4" t="s">
        <v>66</v>
      </c>
    </row>
    <row r="5" spans="1:2" ht="12.75">
      <c r="A5" t="s">
        <v>74</v>
      </c>
      <c r="B5" t="s">
        <v>67</v>
      </c>
    </row>
    <row r="6" spans="1:2" ht="12.75">
      <c r="A6" t="s">
        <v>75</v>
      </c>
      <c r="B6" t="s">
        <v>68</v>
      </c>
    </row>
    <row r="7" spans="1:2" ht="12.75">
      <c r="A7" t="s">
        <v>76</v>
      </c>
      <c r="B7" t="s">
        <v>69</v>
      </c>
    </row>
    <row r="8" spans="1:2" ht="12.75">
      <c r="A8" t="s">
        <v>77</v>
      </c>
      <c r="B8" t="s">
        <v>34</v>
      </c>
    </row>
    <row r="9" spans="1:2" ht="12.75">
      <c r="A9" t="s">
        <v>78</v>
      </c>
      <c r="B9" t="s">
        <v>35</v>
      </c>
    </row>
    <row r="10" spans="1:2" s="2" customFormat="1" ht="12.75">
      <c r="A10" s="2" t="s">
        <v>81</v>
      </c>
      <c r="B10" s="2" t="s">
        <v>36</v>
      </c>
    </row>
    <row r="11" s="2" customFormat="1" ht="12.75"/>
    <row r="12" s="2" customFormat="1" ht="12.75"/>
    <row r="13" s="2" customFormat="1" ht="12.75"/>
    <row r="14" s="2" customFormat="1" ht="12.75">
      <c r="A14" s="2" t="s">
        <v>82</v>
      </c>
    </row>
    <row r="15" spans="1:11" s="2" customFormat="1" ht="12.75">
      <c r="A15" s="2" t="s">
        <v>83</v>
      </c>
      <c r="B15" s="2" t="s">
        <v>84</v>
      </c>
      <c r="C15" s="2" t="s">
        <v>85</v>
      </c>
      <c r="E15" s="2" t="s">
        <v>86</v>
      </c>
      <c r="F15" s="2" t="s">
        <v>87</v>
      </c>
      <c r="G15" s="2" t="s">
        <v>88</v>
      </c>
      <c r="H15" s="2" t="s">
        <v>89</v>
      </c>
      <c r="I15" s="2" t="s">
        <v>90</v>
      </c>
      <c r="J15" s="2" t="s">
        <v>223</v>
      </c>
      <c r="K15" s="2" t="s">
        <v>85</v>
      </c>
    </row>
    <row r="16" spans="5:8" ht="12.75">
      <c r="E16">
        <v>0</v>
      </c>
      <c r="F16">
        <v>0.05</v>
      </c>
      <c r="G16">
        <f aca="true" t="shared" si="0" ref="G16:G71">0.5*(E16+F16)</f>
        <v>0.025</v>
      </c>
      <c r="H16">
        <v>0.2</v>
      </c>
    </row>
    <row r="17" spans="5:10" ht="12.75">
      <c r="E17">
        <v>0.05</v>
      </c>
      <c r="F17">
        <v>0.1</v>
      </c>
      <c r="G17">
        <f t="shared" si="0"/>
        <v>0.07500000000000001</v>
      </c>
      <c r="H17">
        <v>0</v>
      </c>
      <c r="I17">
        <v>-1.3</v>
      </c>
      <c r="J17">
        <v>-14.2</v>
      </c>
    </row>
    <row r="18" spans="5:11" ht="12.75">
      <c r="E18">
        <v>0.1</v>
      </c>
      <c r="F18">
        <v>0.16</v>
      </c>
      <c r="G18">
        <f t="shared" si="0"/>
        <v>0.13</v>
      </c>
      <c r="H18">
        <v>0.1</v>
      </c>
      <c r="K18" t="s">
        <v>37</v>
      </c>
    </row>
    <row r="19" spans="5:10" ht="12.75">
      <c r="E19">
        <v>0.16</v>
      </c>
      <c r="F19">
        <v>0.2</v>
      </c>
      <c r="G19">
        <f t="shared" si="0"/>
        <v>0.18</v>
      </c>
      <c r="H19">
        <v>0.1</v>
      </c>
      <c r="I19">
        <v>-0.4</v>
      </c>
      <c r="J19">
        <v>-10.2</v>
      </c>
    </row>
    <row r="20" spans="5:8" ht="12.75">
      <c r="E20">
        <v>0.2</v>
      </c>
      <c r="F20">
        <v>0.25</v>
      </c>
      <c r="G20">
        <f t="shared" si="0"/>
        <v>0.225</v>
      </c>
      <c r="H20">
        <v>0</v>
      </c>
    </row>
    <row r="21" spans="5:10" ht="12.75">
      <c r="E21">
        <v>0.25</v>
      </c>
      <c r="F21">
        <v>0.30000000000000004</v>
      </c>
      <c r="G21">
        <f t="shared" si="0"/>
        <v>0.275</v>
      </c>
      <c r="H21">
        <v>0</v>
      </c>
      <c r="I21">
        <v>-1.4</v>
      </c>
      <c r="J21">
        <v>-11.7</v>
      </c>
    </row>
    <row r="22" spans="5:8" ht="12.75">
      <c r="E22">
        <v>0.30000000000000004</v>
      </c>
      <c r="F22">
        <v>0.35000000000000003</v>
      </c>
      <c r="G22">
        <f t="shared" si="0"/>
        <v>0.32500000000000007</v>
      </c>
      <c r="H22">
        <v>0.1</v>
      </c>
    </row>
    <row r="23" spans="5:10" ht="12.75">
      <c r="E23">
        <v>0.35000000000000003</v>
      </c>
      <c r="F23">
        <v>0.4</v>
      </c>
      <c r="G23">
        <f t="shared" si="0"/>
        <v>0.375</v>
      </c>
      <c r="H23">
        <v>0.1</v>
      </c>
      <c r="I23">
        <v>-1.3</v>
      </c>
      <c r="J23">
        <v>-9.7</v>
      </c>
    </row>
    <row r="24" spans="5:8" ht="12.75">
      <c r="E24">
        <v>0.4</v>
      </c>
      <c r="F24">
        <v>0.45</v>
      </c>
      <c r="G24">
        <f t="shared" si="0"/>
        <v>0.42500000000000004</v>
      </c>
      <c r="H24">
        <v>0.2</v>
      </c>
    </row>
    <row r="25" spans="5:11" ht="12.75">
      <c r="E25">
        <v>0.45</v>
      </c>
      <c r="F25">
        <v>0.5</v>
      </c>
      <c r="G25">
        <f t="shared" si="0"/>
        <v>0.475</v>
      </c>
      <c r="H25">
        <v>0.5</v>
      </c>
      <c r="I25">
        <v>-0.7</v>
      </c>
      <c r="J25">
        <v>-5.9</v>
      </c>
      <c r="K25" t="s">
        <v>38</v>
      </c>
    </row>
    <row r="26" spans="5:8" ht="12.75">
      <c r="E26">
        <v>0.5</v>
      </c>
      <c r="F26">
        <v>0.55</v>
      </c>
      <c r="G26">
        <f t="shared" si="0"/>
        <v>0.525</v>
      </c>
      <c r="H26">
        <v>0.8</v>
      </c>
    </row>
    <row r="27" spans="5:10" ht="12.75">
      <c r="E27">
        <v>0.55</v>
      </c>
      <c r="F27">
        <v>0.6000000000000001</v>
      </c>
      <c r="G27">
        <f t="shared" si="0"/>
        <v>0.5750000000000001</v>
      </c>
      <c r="H27">
        <v>0.9</v>
      </c>
      <c r="I27">
        <v>-1.5</v>
      </c>
      <c r="J27">
        <v>-9.9</v>
      </c>
    </row>
    <row r="28" spans="5:11" ht="12.75">
      <c r="E28">
        <v>0.6000000000000001</v>
      </c>
      <c r="F28">
        <v>0.65</v>
      </c>
      <c r="G28">
        <f t="shared" si="0"/>
        <v>0.625</v>
      </c>
      <c r="H28">
        <v>0.7</v>
      </c>
      <c r="K28" t="s">
        <v>39</v>
      </c>
    </row>
    <row r="29" spans="5:10" ht="12.75">
      <c r="E29">
        <v>0.65</v>
      </c>
      <c r="F29">
        <v>0.7000000000000001</v>
      </c>
      <c r="G29">
        <f t="shared" si="0"/>
        <v>0.675</v>
      </c>
      <c r="H29">
        <v>0.7</v>
      </c>
      <c r="I29">
        <v>-1</v>
      </c>
      <c r="J29">
        <v>-7.8</v>
      </c>
    </row>
    <row r="30" spans="5:11" ht="12.75">
      <c r="E30">
        <v>0.7000000000000001</v>
      </c>
      <c r="F30">
        <v>0.75</v>
      </c>
      <c r="G30">
        <f t="shared" si="0"/>
        <v>0.7250000000000001</v>
      </c>
      <c r="H30">
        <v>0.8</v>
      </c>
      <c r="K30" t="s">
        <v>40</v>
      </c>
    </row>
    <row r="31" spans="5:10" ht="12.75">
      <c r="E31">
        <v>0.75</v>
      </c>
      <c r="F31">
        <v>0.8</v>
      </c>
      <c r="G31">
        <f t="shared" si="0"/>
        <v>0.775</v>
      </c>
      <c r="H31">
        <v>0.7</v>
      </c>
      <c r="I31">
        <v>-0.4</v>
      </c>
      <c r="J31">
        <v>-3.3</v>
      </c>
    </row>
    <row r="32" spans="5:8" ht="12.75">
      <c r="E32">
        <v>0.8</v>
      </c>
      <c r="F32">
        <v>0.8500000000000001</v>
      </c>
      <c r="G32">
        <f t="shared" si="0"/>
        <v>0.8250000000000001</v>
      </c>
      <c r="H32">
        <v>0.7</v>
      </c>
    </row>
    <row r="33" spans="5:10" ht="12.75">
      <c r="E33">
        <v>0.8500000000000001</v>
      </c>
      <c r="F33">
        <v>0.9</v>
      </c>
      <c r="G33">
        <f t="shared" si="0"/>
        <v>0.875</v>
      </c>
      <c r="H33">
        <v>0.7</v>
      </c>
      <c r="I33">
        <v>-0.3</v>
      </c>
      <c r="J33">
        <v>-3.1</v>
      </c>
    </row>
    <row r="34" spans="5:8" ht="12.75">
      <c r="E34">
        <v>0.9</v>
      </c>
      <c r="F34">
        <v>0.9500000000000001</v>
      </c>
      <c r="G34">
        <f t="shared" si="0"/>
        <v>0.925</v>
      </c>
      <c r="H34">
        <v>1.3</v>
      </c>
    </row>
    <row r="35" spans="5:10" ht="12.75">
      <c r="E35">
        <v>0.9500000000000001</v>
      </c>
      <c r="F35">
        <v>1</v>
      </c>
      <c r="G35">
        <f t="shared" si="0"/>
        <v>0.9750000000000001</v>
      </c>
      <c r="H35">
        <v>2.7</v>
      </c>
      <c r="I35">
        <v>-0.2</v>
      </c>
      <c r="J35">
        <v>-4.6</v>
      </c>
    </row>
    <row r="36" spans="5:8" ht="12.75">
      <c r="E36">
        <v>1</v>
      </c>
      <c r="F36">
        <v>1.05</v>
      </c>
      <c r="G36">
        <f t="shared" si="0"/>
        <v>1.025</v>
      </c>
      <c r="H36">
        <v>2.6</v>
      </c>
    </row>
    <row r="37" spans="5:11" ht="12.75">
      <c r="E37">
        <v>1.05</v>
      </c>
      <c r="F37">
        <v>1.1</v>
      </c>
      <c r="G37">
        <f t="shared" si="0"/>
        <v>1.0750000000000002</v>
      </c>
      <c r="I37">
        <v>-0.1</v>
      </c>
      <c r="J37">
        <v>-4.5</v>
      </c>
      <c r="K37" t="s">
        <v>41</v>
      </c>
    </row>
    <row r="38" spans="5:8" ht="12.75">
      <c r="E38">
        <v>1.1</v>
      </c>
      <c r="F38">
        <v>1.1500000000000001</v>
      </c>
      <c r="G38">
        <f t="shared" si="0"/>
        <v>1.125</v>
      </c>
      <c r="H38">
        <v>2.4</v>
      </c>
    </row>
    <row r="39" spans="5:10" ht="12.75">
      <c r="E39">
        <v>1.1500000000000001</v>
      </c>
      <c r="F39">
        <v>1.2000000000000002</v>
      </c>
      <c r="G39">
        <f t="shared" si="0"/>
        <v>1.1750000000000003</v>
      </c>
      <c r="H39">
        <v>3</v>
      </c>
      <c r="I39">
        <v>-1</v>
      </c>
      <c r="J39">
        <v>-7.1</v>
      </c>
    </row>
    <row r="40" spans="5:8" ht="12.75">
      <c r="E40">
        <v>1.2000000000000002</v>
      </c>
      <c r="F40">
        <v>1.25</v>
      </c>
      <c r="G40">
        <f t="shared" si="0"/>
        <v>1.225</v>
      </c>
      <c r="H40">
        <v>2.7</v>
      </c>
    </row>
    <row r="41" spans="5:11" ht="12.75">
      <c r="E41">
        <v>1.25</v>
      </c>
      <c r="F41">
        <v>1.3</v>
      </c>
      <c r="G41">
        <f t="shared" si="0"/>
        <v>1.275</v>
      </c>
      <c r="H41">
        <v>2.7</v>
      </c>
      <c r="I41">
        <v>-0.6</v>
      </c>
      <c r="J41">
        <v>-3.7</v>
      </c>
      <c r="K41" t="s">
        <v>42</v>
      </c>
    </row>
    <row r="42" spans="5:8" ht="12.75">
      <c r="E42">
        <v>1.3</v>
      </c>
      <c r="F42">
        <v>1.35</v>
      </c>
      <c r="G42">
        <f t="shared" si="0"/>
        <v>1.3250000000000002</v>
      </c>
      <c r="H42">
        <v>2.8</v>
      </c>
    </row>
    <row r="43" spans="5:11" ht="12.75">
      <c r="E43">
        <v>1.35</v>
      </c>
      <c r="F43">
        <v>1.4000000000000001</v>
      </c>
      <c r="G43">
        <f t="shared" si="0"/>
        <v>1.375</v>
      </c>
      <c r="H43">
        <v>2.9</v>
      </c>
      <c r="I43">
        <v>-0.6</v>
      </c>
      <c r="J43">
        <v>-3.2</v>
      </c>
      <c r="K43" t="s">
        <v>43</v>
      </c>
    </row>
    <row r="44" spans="5:8" ht="12.75">
      <c r="E44">
        <v>1.4000000000000001</v>
      </c>
      <c r="F44">
        <v>1.4500000000000002</v>
      </c>
      <c r="G44">
        <f t="shared" si="0"/>
        <v>1.4250000000000003</v>
      </c>
      <c r="H44">
        <v>2.9</v>
      </c>
    </row>
    <row r="45" spans="5:10" ht="12.75">
      <c r="E45">
        <v>1.4500000000000002</v>
      </c>
      <c r="F45">
        <v>1.5</v>
      </c>
      <c r="G45">
        <f t="shared" si="0"/>
        <v>1.475</v>
      </c>
      <c r="H45">
        <v>3</v>
      </c>
      <c r="I45">
        <v>-0.9</v>
      </c>
      <c r="J45">
        <v>-8.5</v>
      </c>
    </row>
    <row r="46" spans="5:8" ht="12.75">
      <c r="E46">
        <v>1.5</v>
      </c>
      <c r="F46">
        <v>1.55</v>
      </c>
      <c r="G46">
        <f t="shared" si="0"/>
        <v>1.525</v>
      </c>
      <c r="H46">
        <v>2.4</v>
      </c>
    </row>
    <row r="47" spans="5:10" ht="12.75">
      <c r="E47">
        <v>1.55</v>
      </c>
      <c r="F47">
        <v>1.6</v>
      </c>
      <c r="G47">
        <f t="shared" si="0"/>
        <v>1.5750000000000002</v>
      </c>
      <c r="H47">
        <v>2.6</v>
      </c>
      <c r="I47">
        <v>-1</v>
      </c>
      <c r="J47">
        <v>-9.1</v>
      </c>
    </row>
    <row r="48" spans="5:8" ht="12.75">
      <c r="E48">
        <v>1.6</v>
      </c>
      <c r="F48">
        <v>1.6500000000000001</v>
      </c>
      <c r="G48">
        <f t="shared" si="0"/>
        <v>1.625</v>
      </c>
      <c r="H48">
        <v>2.7</v>
      </c>
    </row>
    <row r="49" spans="5:11" ht="12.75">
      <c r="E49">
        <v>1.6500000000000001</v>
      </c>
      <c r="F49">
        <v>1.7000000000000002</v>
      </c>
      <c r="G49">
        <f t="shared" si="0"/>
        <v>1.6750000000000003</v>
      </c>
      <c r="H49">
        <v>2.7</v>
      </c>
      <c r="I49">
        <v>-2.9</v>
      </c>
      <c r="J49">
        <v>-24.1</v>
      </c>
      <c r="K49" t="s">
        <v>44</v>
      </c>
    </row>
    <row r="50" spans="5:8" ht="12.75">
      <c r="E50">
        <v>1.7000000000000002</v>
      </c>
      <c r="F50">
        <v>1.75</v>
      </c>
      <c r="G50">
        <f t="shared" si="0"/>
        <v>1.725</v>
      </c>
      <c r="H50">
        <v>2.7</v>
      </c>
    </row>
    <row r="51" spans="5:10" ht="12.75">
      <c r="E51">
        <v>1.75</v>
      </c>
      <c r="F51">
        <v>1.8</v>
      </c>
      <c r="G51">
        <f t="shared" si="0"/>
        <v>1.775</v>
      </c>
      <c r="H51">
        <v>3.3</v>
      </c>
      <c r="I51">
        <v>-1.5</v>
      </c>
      <c r="J51">
        <v>-12.5</v>
      </c>
    </row>
    <row r="52" spans="5:8" ht="12.75">
      <c r="E52">
        <v>1.8</v>
      </c>
      <c r="F52">
        <v>1.85</v>
      </c>
      <c r="G52">
        <f t="shared" si="0"/>
        <v>1.8250000000000002</v>
      </c>
      <c r="H52">
        <v>3.3</v>
      </c>
    </row>
    <row r="53" spans="5:11" ht="12.75">
      <c r="E53">
        <v>1.85</v>
      </c>
      <c r="F53">
        <v>1.9000000000000001</v>
      </c>
      <c r="G53">
        <f t="shared" si="0"/>
        <v>1.875</v>
      </c>
      <c r="H53">
        <v>3.9</v>
      </c>
      <c r="I53">
        <v>0.5</v>
      </c>
      <c r="J53">
        <v>-20.4</v>
      </c>
      <c r="K53" t="s">
        <v>45</v>
      </c>
    </row>
    <row r="54" spans="5:8" ht="12.75">
      <c r="E54">
        <v>1.9000000000000001</v>
      </c>
      <c r="F54">
        <v>1.9500000000000002</v>
      </c>
      <c r="G54">
        <f t="shared" si="0"/>
        <v>1.9250000000000003</v>
      </c>
      <c r="H54">
        <v>3</v>
      </c>
    </row>
    <row r="55" spans="5:11" ht="12.75">
      <c r="E55">
        <v>1.9500000000000002</v>
      </c>
      <c r="F55">
        <v>2</v>
      </c>
      <c r="G55">
        <f t="shared" si="0"/>
        <v>1.975</v>
      </c>
      <c r="H55">
        <v>3.1</v>
      </c>
      <c r="I55" s="10">
        <v>-1.4038810831101518</v>
      </c>
      <c r="J55" s="10">
        <v>-14.2</v>
      </c>
      <c r="K55" t="s">
        <v>41</v>
      </c>
    </row>
    <row r="56" spans="5:10" ht="12.75">
      <c r="E56">
        <v>2</v>
      </c>
      <c r="F56">
        <v>2.0500000000000003</v>
      </c>
      <c r="G56">
        <f t="shared" si="0"/>
        <v>2.0250000000000004</v>
      </c>
      <c r="H56">
        <v>2.6</v>
      </c>
      <c r="I56" s="10">
        <v>-1.3691043688214464</v>
      </c>
      <c r="J56" s="10">
        <v>-14.9371634398999</v>
      </c>
    </row>
    <row r="57" spans="5:10" ht="12.75">
      <c r="E57">
        <v>2.0500000000000003</v>
      </c>
      <c r="F57">
        <v>2.1</v>
      </c>
      <c r="G57">
        <f t="shared" si="0"/>
        <v>2.075</v>
      </c>
      <c r="H57">
        <v>2.2</v>
      </c>
      <c r="I57" s="10">
        <v>-1.6372088230266972</v>
      </c>
      <c r="J57" s="10">
        <v>-13.783971679321148</v>
      </c>
    </row>
    <row r="58" spans="5:11" ht="12.75">
      <c r="E58">
        <v>2.1</v>
      </c>
      <c r="F58">
        <v>2.15</v>
      </c>
      <c r="G58">
        <f t="shared" si="0"/>
        <v>2.125</v>
      </c>
      <c r="H58">
        <v>1.7</v>
      </c>
      <c r="I58" s="10">
        <v>-0.41774376030955385</v>
      </c>
      <c r="J58" s="10">
        <v>-9.020094789771957</v>
      </c>
      <c r="K58" t="s">
        <v>46</v>
      </c>
    </row>
    <row r="59" spans="5:10" ht="12.75">
      <c r="E59">
        <v>2.15</v>
      </c>
      <c r="F59">
        <v>2.2</v>
      </c>
      <c r="G59">
        <f t="shared" si="0"/>
        <v>2.175</v>
      </c>
      <c r="H59">
        <v>2</v>
      </c>
      <c r="I59" s="10">
        <v>1.060028346065938</v>
      </c>
      <c r="J59" s="10">
        <v>-11.66432524991632</v>
      </c>
    </row>
    <row r="60" spans="5:11" ht="12.75">
      <c r="E60">
        <v>2.2</v>
      </c>
      <c r="F60">
        <v>2.25</v>
      </c>
      <c r="G60">
        <f t="shared" si="0"/>
        <v>2.225</v>
      </c>
      <c r="H60">
        <v>1.6</v>
      </c>
      <c r="I60" s="10">
        <v>-0.48880220557942666</v>
      </c>
      <c r="J60" s="10">
        <v>-7.065718035808986</v>
      </c>
      <c r="K60" t="s">
        <v>47</v>
      </c>
    </row>
    <row r="61" spans="5:10" ht="12.75">
      <c r="E61">
        <v>2.25</v>
      </c>
      <c r="F61">
        <v>2.3000000000000003</v>
      </c>
      <c r="G61">
        <f t="shared" si="0"/>
        <v>2.2750000000000004</v>
      </c>
      <c r="H61">
        <v>2.2</v>
      </c>
      <c r="I61" s="10">
        <v>1.19321612527533</v>
      </c>
      <c r="J61" s="10">
        <v>-7.801063171966673</v>
      </c>
    </row>
    <row r="62" spans="5:10" ht="12.75">
      <c r="E62">
        <v>2.3000000000000003</v>
      </c>
      <c r="F62">
        <v>2.35</v>
      </c>
      <c r="G62">
        <f t="shared" si="0"/>
        <v>2.325</v>
      </c>
      <c r="H62">
        <v>2.7</v>
      </c>
      <c r="I62" s="10">
        <v>-0.10076221318001885</v>
      </c>
      <c r="J62" s="10">
        <v>-4.572782257977984</v>
      </c>
    </row>
    <row r="63" spans="5:10" ht="12.75">
      <c r="E63">
        <v>2.35</v>
      </c>
      <c r="F63">
        <v>2.4000000000000004</v>
      </c>
      <c r="G63">
        <f t="shared" si="0"/>
        <v>2.375</v>
      </c>
      <c r="H63">
        <v>3.4</v>
      </c>
      <c r="I63" s="10">
        <v>-0.6620049762644765</v>
      </c>
      <c r="J63" s="10">
        <v>-4.984599560714276</v>
      </c>
    </row>
    <row r="64" spans="5:10" ht="12.75">
      <c r="E64">
        <v>2.4000000000000004</v>
      </c>
      <c r="F64">
        <v>2.45</v>
      </c>
      <c r="G64">
        <f t="shared" si="0"/>
        <v>2.4250000000000003</v>
      </c>
      <c r="H64">
        <v>3.3</v>
      </c>
      <c r="I64" s="10">
        <v>-0.0201713177677076</v>
      </c>
      <c r="J64" s="10">
        <v>-4.933996430858636</v>
      </c>
    </row>
    <row r="65" spans="5:10" ht="12.75">
      <c r="E65">
        <v>2.45</v>
      </c>
      <c r="F65">
        <v>2.5</v>
      </c>
      <c r="G65">
        <f t="shared" si="0"/>
        <v>2.475</v>
      </c>
      <c r="H65">
        <v>3.7</v>
      </c>
      <c r="I65" s="10">
        <v>-1.0712551804833508</v>
      </c>
      <c r="J65" s="10">
        <v>-9.656559228812064</v>
      </c>
    </row>
    <row r="66" spans="5:10" ht="12.75">
      <c r="E66">
        <v>2.5</v>
      </c>
      <c r="F66">
        <v>2.5500000000000003</v>
      </c>
      <c r="G66">
        <f t="shared" si="0"/>
        <v>2.5250000000000004</v>
      </c>
      <c r="H66">
        <v>3.7</v>
      </c>
      <c r="I66" s="10">
        <v>-0.7643204424509811</v>
      </c>
      <c r="J66" s="10">
        <v>-7.355515870738721</v>
      </c>
    </row>
    <row r="67" spans="5:11" ht="12.75">
      <c r="E67">
        <v>2.5500000000000003</v>
      </c>
      <c r="F67">
        <v>2.6</v>
      </c>
      <c r="G67">
        <f t="shared" si="0"/>
        <v>2.575</v>
      </c>
      <c r="I67" s="10">
        <v>-0.7378504615313067</v>
      </c>
      <c r="J67" s="10">
        <v>-6.965024834029419</v>
      </c>
      <c r="K67" t="s">
        <v>48</v>
      </c>
    </row>
    <row r="68" spans="5:10" ht="12.75">
      <c r="E68">
        <v>2.6</v>
      </c>
      <c r="F68">
        <v>2.6500000000000004</v>
      </c>
      <c r="G68">
        <f t="shared" si="0"/>
        <v>2.625</v>
      </c>
      <c r="H68">
        <v>4.5</v>
      </c>
      <c r="I68" s="10">
        <v>-0.9272586378417319</v>
      </c>
      <c r="J68" s="10">
        <v>-8.966318274103443</v>
      </c>
    </row>
    <row r="69" spans="5:10" ht="12.75">
      <c r="E69">
        <v>2.6500000000000004</v>
      </c>
      <c r="F69">
        <v>2.7</v>
      </c>
      <c r="G69">
        <f t="shared" si="0"/>
        <v>2.6750000000000003</v>
      </c>
      <c r="H69">
        <v>3.7</v>
      </c>
      <c r="I69" s="10">
        <v>-0.45570567439661214</v>
      </c>
      <c r="J69" s="10">
        <v>-6.3501108650207065</v>
      </c>
    </row>
    <row r="70" spans="5:10" ht="12.75">
      <c r="E70">
        <v>2.7</v>
      </c>
      <c r="F70">
        <v>2.75</v>
      </c>
      <c r="G70">
        <f t="shared" si="0"/>
        <v>2.725</v>
      </c>
      <c r="H70">
        <v>3.9</v>
      </c>
      <c r="I70" s="10">
        <v>-0.7379423260929487</v>
      </c>
      <c r="J70" s="10">
        <v>-5.870343298370272</v>
      </c>
    </row>
    <row r="71" spans="5:10" ht="12.75">
      <c r="E71">
        <v>2.75</v>
      </c>
      <c r="F71">
        <v>2.8000000000000003</v>
      </c>
      <c r="G71">
        <f t="shared" si="0"/>
        <v>2.7750000000000004</v>
      </c>
      <c r="H71">
        <v>4</v>
      </c>
      <c r="I71" s="10">
        <v>-0.4599606702376186</v>
      </c>
      <c r="J71" s="10">
        <v>-5.4128707698240905</v>
      </c>
    </row>
    <row r="73" ht="12.75">
      <c r="A73" s="2" t="s">
        <v>49</v>
      </c>
    </row>
    <row r="74" ht="12.75">
      <c r="A74" s="2" t="s">
        <v>82</v>
      </c>
    </row>
    <row r="75" spans="5:13" ht="12.75">
      <c r="E75" s="2" t="s">
        <v>86</v>
      </c>
      <c r="F75" s="2" t="s">
        <v>87</v>
      </c>
      <c r="G75" s="2" t="s">
        <v>88</v>
      </c>
      <c r="H75" s="2" t="s">
        <v>89</v>
      </c>
      <c r="I75" s="2" t="s">
        <v>90</v>
      </c>
      <c r="J75" s="2" t="s">
        <v>223</v>
      </c>
      <c r="K75" s="2" t="s">
        <v>50</v>
      </c>
      <c r="L75" s="2" t="s">
        <v>19</v>
      </c>
      <c r="M75" s="2" t="s">
        <v>85</v>
      </c>
    </row>
    <row r="76" spans="5:13" ht="12.75">
      <c r="E76">
        <v>0</v>
      </c>
      <c r="F76">
        <v>0.1</v>
      </c>
      <c r="G76">
        <f>0.5*(E76+F76)</f>
        <v>0.05</v>
      </c>
      <c r="I76" s="10">
        <v>-18.865459397180775</v>
      </c>
      <c r="J76" s="10">
        <v>-154.87995415913767</v>
      </c>
      <c r="K76">
        <v>12.6</v>
      </c>
      <c r="M76" t="s">
        <v>51</v>
      </c>
    </row>
    <row r="77" spans="5:13" ht="12.75">
      <c r="E77">
        <v>0.1</v>
      </c>
      <c r="F77">
        <v>0.205</v>
      </c>
      <c r="G77">
        <f>0.5*(E77+F77)</f>
        <v>0.1525</v>
      </c>
      <c r="I77" s="10">
        <v>-28.302229096951145</v>
      </c>
      <c r="J77" s="10">
        <v>-214.5880365571038</v>
      </c>
      <c r="K77">
        <v>44.9</v>
      </c>
      <c r="M77" t="s">
        <v>52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Mette</cp:lastModifiedBy>
  <dcterms:created xsi:type="dcterms:W3CDTF">2010-01-16T17:17:11Z</dcterms:created>
  <dcterms:modified xsi:type="dcterms:W3CDTF">2012-05-03T23:08:26Z</dcterms:modified>
  <cp:category/>
  <cp:version/>
  <cp:contentType/>
  <cp:contentStatus/>
</cp:coreProperties>
</file>